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https://infrastructurehavebury.sharepoint.com/sites/TenancyEstatesTeam-CON000-TreeWorks/Shared Documents/CON000 - Tree Works/3. Draft Tender Documents/"/>
    </mc:Choice>
  </mc:AlternateContent>
  <xr:revisionPtr revIDLastSave="538" documentId="13_ncr:1_{F7F3B879-3C6C-4C4B-B2F0-25D6B41EEAC6}" xr6:coauthVersionLast="47" xr6:coauthVersionMax="47" xr10:uidLastSave="{5BE19B71-0F24-49C5-8D7B-EDF969440F2B}"/>
  <workbookProtection workbookAlgorithmName="SHA-512" workbookHashValue="IwPuW0r4PFfpfuyBaL/gfBjDy7lBpDqCQFMMW05u1stBaNFXGLMyzn42AGSp7vBMXe6+r6PwdtIFLdY8OQRC4A==" workbookSaltValue="AXPF0Khc9Q6O6pQfHW3vag==" workbookSpinCount="100000" lockStructure="1"/>
  <bookViews>
    <workbookView xWindow="14130" yWindow="-16320" windowWidth="29040" windowHeight="15840" tabRatio="896" xr2:uid="{00000000-000D-0000-FFFF-FFFF00000000}"/>
  </bookViews>
  <sheets>
    <sheet name="Instructions &amp; Guidance to Supp" sheetId="9" r:id="rId1"/>
    <sheet name="Navigation Page" sheetId="2" r:id="rId2"/>
    <sheet name="Scoring Guide" sheetId="19" r:id="rId3"/>
    <sheet name="Pricing Preambles" sheetId="59" r:id="rId4"/>
    <sheet name="SOR Pricing Schedule" sheetId="60" r:id="rId5"/>
    <sheet name="Q1" sheetId="38" r:id="rId6"/>
    <sheet name="Q2" sheetId="26" r:id="rId7"/>
    <sheet name="Q3" sheetId="40" r:id="rId8"/>
    <sheet name="Q4" sheetId="29" r:id="rId9"/>
    <sheet name="Q5" sheetId="31" r:id="rId10"/>
    <sheet name="Q6" sheetId="43" r:id="rId11"/>
    <sheet name="Q7" sheetId="44" state="hidden" r:id="rId12"/>
    <sheet name="Q8" sheetId="45" state="hidden" r:id="rId13"/>
    <sheet name="Q9" sheetId="47" state="hidden" r:id="rId14"/>
    <sheet name="Q10" sheetId="48" state="hidden" r:id="rId15"/>
    <sheet name="Q11" sheetId="49" state="hidden" r:id="rId16"/>
    <sheet name="Q12" sheetId="50" state="hidden" r:id="rId17"/>
    <sheet name="Q13" sheetId="51" state="hidden" r:id="rId18"/>
    <sheet name="Q14" sheetId="52" state="hidden" r:id="rId19"/>
    <sheet name="Non-Collusion" sheetId="34" r:id="rId20"/>
    <sheet name="Form of Tender" sheetId="57" r:id="rId21"/>
    <sheet name="Input Page" sheetId="42" state="hidden" r:id="rId22"/>
    <sheet name="Drop Downs" sheetId="39" state="hidden" r:id="rId23"/>
    <sheet name="Data Validation" sheetId="3" state="hidden" r:id="rId24"/>
  </sheets>
  <definedNames>
    <definedName name="_xlnm._FilterDatabase" localSheetId="4" hidden="1">'SOR Pricing Schedule'!$B$3:$H$331</definedName>
    <definedName name="_Hlk23160253" localSheetId="0">'Instructions &amp; Guidance to Supp'!#REF!</definedName>
    <definedName name="_Hlk72668175" localSheetId="3">'Pricing Preambles'!$B$10</definedName>
    <definedName name="_xlnm.Print_Area" localSheetId="0">'Instructions &amp; Guidance to Supp'!$B$2:$C$41</definedName>
    <definedName name="_xlnm.Print_Area" localSheetId="2">'Scoring Guide'!$B$2:$F$12</definedName>
    <definedName name="_xlnm.Print_Area" localSheetId="4">'SOR Pricing Schedule'!$B$2:$H$372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37" i="60" l="1"/>
  <c r="J338" i="60"/>
  <c r="J339" i="60"/>
  <c r="J342" i="60"/>
  <c r="J344" i="60"/>
  <c r="J347" i="60"/>
  <c r="J348" i="60"/>
  <c r="J353" i="60"/>
  <c r="J355" i="60"/>
  <c r="J358" i="60"/>
  <c r="J365" i="60"/>
  <c r="J367" i="60"/>
  <c r="J369" i="60"/>
  <c r="J371" i="60"/>
  <c r="J5" i="60"/>
  <c r="J6" i="60"/>
  <c r="J8" i="60"/>
  <c r="J9" i="60"/>
  <c r="J10" i="60"/>
  <c r="J11" i="60"/>
  <c r="J12" i="60"/>
  <c r="J13" i="60"/>
  <c r="J14" i="60"/>
  <c r="J15" i="60"/>
  <c r="J16" i="60"/>
  <c r="J18" i="60"/>
  <c r="J19" i="60"/>
  <c r="J20" i="60"/>
  <c r="J21" i="60"/>
  <c r="J22" i="60"/>
  <c r="J23" i="60"/>
  <c r="J24" i="60"/>
  <c r="J25" i="60"/>
  <c r="J26" i="60"/>
  <c r="J27" i="60"/>
  <c r="J29" i="60"/>
  <c r="J30" i="60"/>
  <c r="J31" i="60"/>
  <c r="J32" i="60"/>
  <c r="J33" i="60"/>
  <c r="J34" i="60"/>
  <c r="J35" i="60"/>
  <c r="J36" i="60"/>
  <c r="J37" i="60"/>
  <c r="J39" i="60"/>
  <c r="J40" i="60"/>
  <c r="J41" i="60"/>
  <c r="J42" i="60"/>
  <c r="J43" i="60"/>
  <c r="J44" i="60"/>
  <c r="J45" i="60"/>
  <c r="J46" i="60"/>
  <c r="J47" i="60"/>
  <c r="J49" i="60"/>
  <c r="J50" i="60"/>
  <c r="J51" i="60"/>
  <c r="J52" i="60"/>
  <c r="J53" i="60"/>
  <c r="J54" i="60"/>
  <c r="J55" i="60"/>
  <c r="J56" i="60"/>
  <c r="J57" i="60"/>
  <c r="J59" i="60"/>
  <c r="J60" i="60"/>
  <c r="J61" i="60"/>
  <c r="J62" i="60"/>
  <c r="J63" i="60"/>
  <c r="J64" i="60"/>
  <c r="J65" i="60"/>
  <c r="J66" i="60"/>
  <c r="J67" i="60"/>
  <c r="J68" i="60"/>
  <c r="J70" i="60"/>
  <c r="J71" i="60"/>
  <c r="J72" i="60"/>
  <c r="J73" i="60"/>
  <c r="J74" i="60"/>
  <c r="J75" i="60"/>
  <c r="J76" i="60"/>
  <c r="J77" i="60"/>
  <c r="J78" i="60"/>
  <c r="J79" i="60"/>
  <c r="J81" i="60"/>
  <c r="J82" i="60"/>
  <c r="J83" i="60"/>
  <c r="J84" i="60"/>
  <c r="J85" i="60"/>
  <c r="J86" i="60"/>
  <c r="J87" i="60"/>
  <c r="J88" i="60"/>
  <c r="J89" i="60"/>
  <c r="J91" i="60"/>
  <c r="J92" i="60"/>
  <c r="J93" i="60"/>
  <c r="J94" i="60"/>
  <c r="J95" i="60"/>
  <c r="J96" i="60"/>
  <c r="J97" i="60"/>
  <c r="J98" i="60"/>
  <c r="J100" i="60"/>
  <c r="J101" i="60"/>
  <c r="J102" i="60"/>
  <c r="J103" i="60"/>
  <c r="J104" i="60"/>
  <c r="J105" i="60"/>
  <c r="J106" i="60"/>
  <c r="J107" i="60"/>
  <c r="J109" i="60"/>
  <c r="J110" i="60"/>
  <c r="J111" i="60"/>
  <c r="J112" i="60"/>
  <c r="J113" i="60"/>
  <c r="J114" i="60"/>
  <c r="J115" i="60"/>
  <c r="J116" i="60"/>
  <c r="J118" i="60"/>
  <c r="J119" i="60"/>
  <c r="J120" i="60"/>
  <c r="J121" i="60"/>
  <c r="J122" i="60"/>
  <c r="J123" i="60"/>
  <c r="J124" i="60"/>
  <c r="J125" i="60"/>
  <c r="J126" i="60"/>
  <c r="J127" i="60"/>
  <c r="J129" i="60"/>
  <c r="J130" i="60"/>
  <c r="J131" i="60"/>
  <c r="J132" i="60"/>
  <c r="J133" i="60"/>
  <c r="J134" i="60"/>
  <c r="J135" i="60"/>
  <c r="J136" i="60"/>
  <c r="J138" i="60"/>
  <c r="J139" i="60"/>
  <c r="J140" i="60"/>
  <c r="J141" i="60"/>
  <c r="J142" i="60"/>
  <c r="J143" i="60"/>
  <c r="J144" i="60"/>
  <c r="J145" i="60"/>
  <c r="J147" i="60"/>
  <c r="J148" i="60"/>
  <c r="J149" i="60"/>
  <c r="J150" i="60"/>
  <c r="J151" i="60"/>
  <c r="J152" i="60"/>
  <c r="J153" i="60"/>
  <c r="J154" i="60"/>
  <c r="J155" i="60"/>
  <c r="J156" i="60"/>
  <c r="J158" i="60"/>
  <c r="J159" i="60"/>
  <c r="J160" i="60"/>
  <c r="J161" i="60"/>
  <c r="J162" i="60"/>
  <c r="J163" i="60"/>
  <c r="J164" i="60"/>
  <c r="J165" i="60"/>
  <c r="J167" i="60"/>
  <c r="J168" i="60"/>
  <c r="J169" i="60"/>
  <c r="J170" i="60"/>
  <c r="J171" i="60"/>
  <c r="J172" i="60"/>
  <c r="J173" i="60"/>
  <c r="J174" i="60"/>
  <c r="J176" i="60"/>
  <c r="J177" i="60"/>
  <c r="J178" i="60"/>
  <c r="J179" i="60"/>
  <c r="J180" i="60"/>
  <c r="J181" i="60"/>
  <c r="J182" i="60"/>
  <c r="J183" i="60"/>
  <c r="J184" i="60"/>
  <c r="J185" i="60"/>
  <c r="J187" i="60"/>
  <c r="J188" i="60"/>
  <c r="J189" i="60"/>
  <c r="J190" i="60"/>
  <c r="J191" i="60"/>
  <c r="J192" i="60"/>
  <c r="J193" i="60"/>
  <c r="J194" i="60"/>
  <c r="J195" i="60"/>
  <c r="J196" i="60"/>
  <c r="J198" i="60"/>
  <c r="J199" i="60"/>
  <c r="J200" i="60"/>
  <c r="J201" i="60"/>
  <c r="J202" i="60"/>
  <c r="J203" i="60"/>
  <c r="J204" i="60"/>
  <c r="J205" i="60"/>
  <c r="J206" i="60"/>
  <c r="J207" i="60"/>
  <c r="J209" i="60"/>
  <c r="J210" i="60"/>
  <c r="J211" i="60"/>
  <c r="J212" i="60"/>
  <c r="J213" i="60"/>
  <c r="J214" i="60"/>
  <c r="J215" i="60"/>
  <c r="J216" i="60"/>
  <c r="J218" i="60"/>
  <c r="J219" i="60"/>
  <c r="J220" i="60"/>
  <c r="J221" i="60"/>
  <c r="J222" i="60"/>
  <c r="J223" i="60"/>
  <c r="J224" i="60"/>
  <c r="J225" i="60"/>
  <c r="J226" i="60"/>
  <c r="J228" i="60"/>
  <c r="J229" i="60"/>
  <c r="J230" i="60"/>
  <c r="J231" i="60"/>
  <c r="J232" i="60"/>
  <c r="J233" i="60"/>
  <c r="J234" i="60"/>
  <c r="J235" i="60"/>
  <c r="J236" i="60"/>
  <c r="J238" i="60"/>
  <c r="J239" i="60"/>
  <c r="J240" i="60"/>
  <c r="J241" i="60"/>
  <c r="J242" i="60"/>
  <c r="J243" i="60"/>
  <c r="J244" i="60"/>
  <c r="J245" i="60"/>
  <c r="J247" i="60"/>
  <c r="J248" i="60"/>
  <c r="J249" i="60"/>
  <c r="J250" i="60"/>
  <c r="J251" i="60"/>
  <c r="J252" i="60"/>
  <c r="J253" i="60"/>
  <c r="J254" i="60"/>
  <c r="J256" i="60"/>
  <c r="J257" i="60"/>
  <c r="J258" i="60"/>
  <c r="J259" i="60"/>
  <c r="J260" i="60"/>
  <c r="J261" i="60"/>
  <c r="J262" i="60"/>
  <c r="J263" i="60"/>
  <c r="J264" i="60"/>
  <c r="J266" i="60"/>
  <c r="J267" i="60"/>
  <c r="J268" i="60"/>
  <c r="J269" i="60"/>
  <c r="J270" i="60"/>
  <c r="J271" i="60"/>
  <c r="J272" i="60"/>
  <c r="J273" i="60"/>
  <c r="J274" i="60"/>
  <c r="J275" i="60"/>
  <c r="J277" i="60"/>
  <c r="J278" i="60"/>
  <c r="J279" i="60"/>
  <c r="J281" i="60"/>
  <c r="J282" i="60"/>
  <c r="J283" i="60"/>
  <c r="J285" i="60"/>
  <c r="J286" i="60"/>
  <c r="J287" i="60"/>
  <c r="J288" i="60"/>
  <c r="J289" i="60"/>
  <c r="J291" i="60"/>
  <c r="J292" i="60"/>
  <c r="J293" i="60"/>
  <c r="J294" i="60"/>
  <c r="J295" i="60"/>
  <c r="J296" i="60"/>
  <c r="J297" i="60"/>
  <c r="J298" i="60"/>
  <c r="J299" i="60"/>
  <c r="J300" i="60"/>
  <c r="J301" i="60"/>
  <c r="J302" i="60"/>
  <c r="J303" i="60"/>
  <c r="J304" i="60"/>
  <c r="J305" i="60"/>
  <c r="J306" i="60"/>
  <c r="J307" i="60"/>
  <c r="J308" i="60"/>
  <c r="J309" i="60"/>
  <c r="J310" i="60"/>
  <c r="J311" i="60"/>
  <c r="J312" i="60"/>
  <c r="J313" i="60"/>
  <c r="J314" i="60"/>
  <c r="J315" i="60"/>
  <c r="J316" i="60"/>
  <c r="J317" i="60"/>
  <c r="J319" i="60"/>
  <c r="J321" i="60"/>
  <c r="J322" i="60"/>
  <c r="J323" i="60"/>
  <c r="J324" i="60"/>
  <c r="J325" i="60"/>
  <c r="J326" i="60"/>
  <c r="J328" i="60"/>
  <c r="J329" i="60"/>
  <c r="J330" i="60"/>
  <c r="J331" i="60"/>
  <c r="J334" i="60"/>
  <c r="J335" i="60"/>
  <c r="J340" i="60"/>
  <c r="J341" i="60"/>
  <c r="J4" i="60"/>
  <c r="H342" i="60"/>
  <c r="H340" i="60"/>
  <c r="H338" i="60"/>
  <c r="H335" i="60"/>
  <c r="H334" i="60"/>
  <c r="H331" i="60"/>
  <c r="H330" i="60"/>
  <c r="H329" i="60"/>
  <c r="H328" i="60"/>
  <c r="H326" i="60"/>
  <c r="H325" i="60"/>
  <c r="H324" i="60"/>
  <c r="H323" i="60"/>
  <c r="H322" i="60"/>
  <c r="H321" i="60"/>
  <c r="H319" i="60"/>
  <c r="H317" i="60"/>
  <c r="H316" i="60"/>
  <c r="H315" i="60"/>
  <c r="H314" i="60"/>
  <c r="H313" i="60"/>
  <c r="H312" i="60"/>
  <c r="H311" i="60"/>
  <c r="H310" i="60"/>
  <c r="H309" i="60"/>
  <c r="H308" i="60"/>
  <c r="H307" i="60"/>
  <c r="H306" i="60"/>
  <c r="H305" i="60"/>
  <c r="H304" i="60"/>
  <c r="H303" i="60"/>
  <c r="H302" i="60"/>
  <c r="H301" i="60"/>
  <c r="H300" i="60"/>
  <c r="H299" i="60"/>
  <c r="H298" i="60"/>
  <c r="H297" i="60"/>
  <c r="H296" i="60"/>
  <c r="H295" i="60"/>
  <c r="H294" i="60"/>
  <c r="H293" i="60"/>
  <c r="H292" i="60"/>
  <c r="H291" i="60"/>
  <c r="H289" i="60"/>
  <c r="H288" i="60"/>
  <c r="H287" i="60"/>
  <c r="H286" i="60"/>
  <c r="H285" i="60"/>
  <c r="H283" i="60"/>
  <c r="H282" i="60"/>
  <c r="H281" i="60"/>
  <c r="H279" i="60"/>
  <c r="H278" i="60"/>
  <c r="H277" i="60"/>
  <c r="H275" i="60"/>
  <c r="H274" i="60"/>
  <c r="H273" i="60"/>
  <c r="H272" i="60"/>
  <c r="H271" i="60"/>
  <c r="H270" i="60"/>
  <c r="H269" i="60"/>
  <c r="H268" i="60"/>
  <c r="H267" i="60"/>
  <c r="H266" i="60"/>
  <c r="H264" i="60"/>
  <c r="H263" i="60"/>
  <c r="H262" i="60"/>
  <c r="H261" i="60"/>
  <c r="H260" i="60"/>
  <c r="H259" i="60"/>
  <c r="H258" i="60"/>
  <c r="H257" i="60"/>
  <c r="H256" i="60"/>
  <c r="H254" i="60"/>
  <c r="H253" i="60"/>
  <c r="H252" i="60"/>
  <c r="H251" i="60"/>
  <c r="H250" i="60"/>
  <c r="H249" i="60"/>
  <c r="H248" i="60"/>
  <c r="H247" i="60"/>
  <c r="H245" i="60"/>
  <c r="H244" i="60"/>
  <c r="H243" i="60"/>
  <c r="H242" i="60"/>
  <c r="H241" i="60"/>
  <c r="H240" i="60"/>
  <c r="H239" i="60"/>
  <c r="H238" i="60"/>
  <c r="H236" i="60"/>
  <c r="H235" i="60"/>
  <c r="H234" i="60"/>
  <c r="H233" i="60"/>
  <c r="H232" i="60"/>
  <c r="H231" i="60"/>
  <c r="H230" i="60"/>
  <c r="H229" i="60"/>
  <c r="H228" i="60"/>
  <c r="H226" i="60"/>
  <c r="H225" i="60"/>
  <c r="H224" i="60"/>
  <c r="H223" i="60"/>
  <c r="H222" i="60"/>
  <c r="H221" i="60"/>
  <c r="H220" i="60"/>
  <c r="H219" i="60"/>
  <c r="H218" i="60"/>
  <c r="H216" i="60"/>
  <c r="H215" i="60"/>
  <c r="H214" i="60"/>
  <c r="H213" i="60"/>
  <c r="H212" i="60"/>
  <c r="H211" i="60"/>
  <c r="H210" i="60"/>
  <c r="H209" i="60"/>
  <c r="H207" i="60"/>
  <c r="H206" i="60"/>
  <c r="H205" i="60"/>
  <c r="H204" i="60"/>
  <c r="H203" i="60"/>
  <c r="H202" i="60"/>
  <c r="H201" i="60"/>
  <c r="H200" i="60"/>
  <c r="H199" i="60"/>
  <c r="H198" i="60"/>
  <c r="H196" i="60"/>
  <c r="H195" i="60"/>
  <c r="H194" i="60"/>
  <c r="H193" i="60"/>
  <c r="H192" i="60"/>
  <c r="H191" i="60"/>
  <c r="H190" i="60"/>
  <c r="H189" i="60"/>
  <c r="H188" i="60"/>
  <c r="H187" i="60"/>
  <c r="H185" i="60"/>
  <c r="H184" i="60"/>
  <c r="H183" i="60"/>
  <c r="H182" i="60"/>
  <c r="H181" i="60"/>
  <c r="H180" i="60"/>
  <c r="H179" i="60"/>
  <c r="H178" i="60"/>
  <c r="H177" i="60"/>
  <c r="H176" i="60"/>
  <c r="H174" i="60"/>
  <c r="H173" i="60"/>
  <c r="H172" i="60"/>
  <c r="H171" i="60"/>
  <c r="H170" i="60"/>
  <c r="H169" i="60"/>
  <c r="H168" i="60"/>
  <c r="H167" i="60"/>
  <c r="H165" i="60"/>
  <c r="H164" i="60"/>
  <c r="H163" i="60"/>
  <c r="H162" i="60"/>
  <c r="H161" i="60"/>
  <c r="H160" i="60"/>
  <c r="H159" i="60"/>
  <c r="H158" i="60"/>
  <c r="H156" i="60"/>
  <c r="H155" i="60"/>
  <c r="H154" i="60"/>
  <c r="H153" i="60"/>
  <c r="H152" i="60"/>
  <c r="H151" i="60"/>
  <c r="H150" i="60"/>
  <c r="H149" i="60"/>
  <c r="H148" i="60"/>
  <c r="H147" i="60"/>
  <c r="H145" i="60"/>
  <c r="H144" i="60"/>
  <c r="H143" i="60"/>
  <c r="H142" i="60"/>
  <c r="H141" i="60"/>
  <c r="H140" i="60"/>
  <c r="H139" i="60"/>
  <c r="H138" i="60"/>
  <c r="H136" i="60"/>
  <c r="H135" i="60"/>
  <c r="H134" i="60"/>
  <c r="H133" i="60"/>
  <c r="H132" i="60"/>
  <c r="H131" i="60"/>
  <c r="H130" i="60"/>
  <c r="H129" i="60"/>
  <c r="H127" i="60"/>
  <c r="H126" i="60"/>
  <c r="H125" i="60"/>
  <c r="H124" i="60"/>
  <c r="H123" i="60"/>
  <c r="H122" i="60"/>
  <c r="H121" i="60"/>
  <c r="H120" i="60"/>
  <c r="H119" i="60"/>
  <c r="H118" i="60"/>
  <c r="H116" i="60"/>
  <c r="H115" i="60"/>
  <c r="H114" i="60"/>
  <c r="H113" i="60"/>
  <c r="H112" i="60"/>
  <c r="H111" i="60"/>
  <c r="H110" i="60"/>
  <c r="H109" i="60"/>
  <c r="H107" i="60"/>
  <c r="H106" i="60"/>
  <c r="H105" i="60"/>
  <c r="H104" i="60"/>
  <c r="H103" i="60"/>
  <c r="H102" i="60"/>
  <c r="H101" i="60"/>
  <c r="H100" i="60"/>
  <c r="H98" i="60"/>
  <c r="H97" i="60"/>
  <c r="H96" i="60"/>
  <c r="H95" i="60"/>
  <c r="H94" i="60"/>
  <c r="H93" i="60"/>
  <c r="H92" i="60"/>
  <c r="H91" i="60"/>
  <c r="H89" i="60"/>
  <c r="H88" i="60"/>
  <c r="H87" i="60"/>
  <c r="H86" i="60"/>
  <c r="H85" i="60"/>
  <c r="H84" i="60"/>
  <c r="H83" i="60"/>
  <c r="H82" i="60"/>
  <c r="H81" i="60"/>
  <c r="H79" i="60"/>
  <c r="H78" i="60"/>
  <c r="H77" i="60"/>
  <c r="H76" i="60"/>
  <c r="H75" i="60"/>
  <c r="H74" i="60"/>
  <c r="H73" i="60"/>
  <c r="H72" i="60"/>
  <c r="H71" i="60"/>
  <c r="H70" i="60"/>
  <c r="H68" i="60"/>
  <c r="H67" i="60"/>
  <c r="H66" i="60"/>
  <c r="H65" i="60"/>
  <c r="H64" i="60"/>
  <c r="H63" i="60"/>
  <c r="H62" i="60"/>
  <c r="H61" i="60"/>
  <c r="H60" i="60"/>
  <c r="H59" i="60"/>
  <c r="H57" i="60"/>
  <c r="H56" i="60"/>
  <c r="H55" i="60"/>
  <c r="H54" i="60"/>
  <c r="H53" i="60"/>
  <c r="H52" i="60"/>
  <c r="H51" i="60"/>
  <c r="H50" i="60"/>
  <c r="H49" i="60"/>
  <c r="H47" i="60"/>
  <c r="H46" i="60"/>
  <c r="H45" i="60"/>
  <c r="H44" i="60"/>
  <c r="H43" i="60"/>
  <c r="H42" i="60"/>
  <c r="H41" i="60"/>
  <c r="H40" i="60"/>
  <c r="H39" i="60"/>
  <c r="H37" i="60"/>
  <c r="H36" i="60"/>
  <c r="H35" i="60"/>
  <c r="H34" i="60"/>
  <c r="H33" i="60"/>
  <c r="H32" i="60"/>
  <c r="H31" i="60"/>
  <c r="H30" i="60"/>
  <c r="H29" i="60"/>
  <c r="H27" i="60"/>
  <c r="H26" i="60"/>
  <c r="H25" i="60"/>
  <c r="H24" i="60"/>
  <c r="H23" i="60"/>
  <c r="H22" i="60"/>
  <c r="H21" i="60"/>
  <c r="H20" i="60"/>
  <c r="H19" i="60"/>
  <c r="H18" i="60"/>
  <c r="H16" i="60"/>
  <c r="H15" i="60"/>
  <c r="H14" i="60"/>
  <c r="H13" i="60"/>
  <c r="H12" i="60"/>
  <c r="H11" i="60"/>
  <c r="H10" i="60"/>
  <c r="H9" i="60"/>
  <c r="H8" i="60"/>
  <c r="H6" i="60"/>
  <c r="H5" i="60"/>
  <c r="H4" i="60"/>
  <c r="B8" i="29"/>
  <c r="B8" i="40"/>
  <c r="B8" i="38"/>
  <c r="F10" i="38"/>
  <c r="B6" i="52"/>
  <c r="B6" i="51"/>
  <c r="B6" i="50"/>
  <c r="B6" i="49"/>
  <c r="B6" i="48"/>
  <c r="B6" i="47"/>
  <c r="H346" i="60" l="1"/>
  <c r="J346" i="60" s="1"/>
  <c r="F29" i="2"/>
  <c r="F28" i="2"/>
  <c r="F27" i="2"/>
  <c r="F26" i="2"/>
  <c r="F25" i="2"/>
  <c r="F24" i="2"/>
  <c r="F23" i="2"/>
  <c r="F22" i="2"/>
  <c r="F18" i="2"/>
  <c r="B24" i="2"/>
  <c r="B5" i="47" s="1"/>
  <c r="B25" i="2"/>
  <c r="B5" i="48" s="1"/>
  <c r="B26" i="2"/>
  <c r="B5" i="49" s="1"/>
  <c r="B27" i="2"/>
  <c r="B5" i="50" s="1"/>
  <c r="B28" i="2"/>
  <c r="B5" i="51" s="1"/>
  <c r="B29" i="2"/>
  <c r="B5" i="52" s="1"/>
  <c r="H347" i="60" l="1"/>
  <c r="H348" i="60" s="1"/>
  <c r="H349" i="60" l="1"/>
  <c r="B2" i="2"/>
  <c r="B6" i="45"/>
  <c r="B6" i="44"/>
  <c r="B6" i="43"/>
  <c r="B6" i="31"/>
  <c r="B6" i="29"/>
  <c r="B6" i="40"/>
  <c r="F10" i="26"/>
  <c r="B6" i="26"/>
  <c r="A28" i="57"/>
  <c r="A27" i="57"/>
  <c r="A26" i="57"/>
  <c r="A25" i="57"/>
  <c r="A24" i="57"/>
  <c r="A23" i="57"/>
  <c r="A22" i="57"/>
  <c r="A21" i="57"/>
  <c r="A19" i="57"/>
  <c r="A18" i="57"/>
  <c r="A17" i="57"/>
  <c r="A16" i="57"/>
  <c r="A15" i="57"/>
  <c r="A13" i="57"/>
  <c r="A12" i="57"/>
  <c r="A11" i="57"/>
  <c r="A10" i="57"/>
  <c r="A9" i="57"/>
  <c r="A8" i="57"/>
  <c r="A7" i="57"/>
  <c r="A6" i="57"/>
  <c r="A5" i="57"/>
  <c r="A4" i="57"/>
  <c r="A3" i="57"/>
  <c r="B6" i="38"/>
  <c r="A2" i="57" l="1"/>
  <c r="F35" i="2" s="1"/>
  <c r="J349" i="60"/>
  <c r="J3" i="60" s="1"/>
  <c r="F11" i="2" s="1"/>
  <c r="B10" i="57"/>
  <c r="A1" i="57" l="1"/>
  <c r="C11" i="2"/>
  <c r="B3" i="9"/>
  <c r="F20" i="42" l="1"/>
  <c r="D8" i="42" s="1"/>
  <c r="D18" i="42" l="1"/>
  <c r="C28" i="2" s="1"/>
  <c r="D6" i="42"/>
  <c r="D7" i="42"/>
  <c r="D16" i="42"/>
  <c r="C26" i="2" s="1"/>
  <c r="D17" i="42"/>
  <c r="C27" i="2" s="1"/>
  <c r="D19" i="42"/>
  <c r="C29" i="2" s="1"/>
  <c r="D15" i="42"/>
  <c r="C25" i="2" s="1"/>
  <c r="D9" i="42"/>
  <c r="D14" i="42"/>
  <c r="C24" i="2" s="1"/>
  <c r="C24" i="9"/>
  <c r="C23" i="9"/>
  <c r="C22" i="9"/>
  <c r="C21" i="9"/>
  <c r="C20" i="9"/>
  <c r="B4" i="9"/>
  <c r="F12" i="2" l="1"/>
  <c r="C19" i="2"/>
  <c r="C17" i="2"/>
  <c r="D11" i="42"/>
  <c r="C21" i="2" s="1"/>
  <c r="C18" i="2"/>
  <c r="D12" i="42"/>
  <c r="C22" i="2" s="1"/>
  <c r="D13" i="42"/>
  <c r="C23" i="2" s="1"/>
  <c r="D10" i="42"/>
  <c r="C20" i="2" s="1"/>
  <c r="F10" i="52"/>
  <c r="B18" i="52" s="1"/>
  <c r="A10" i="52"/>
  <c r="A1" i="52" s="1"/>
  <c r="B8" i="52"/>
  <c r="F10" i="51"/>
  <c r="A10" i="51"/>
  <c r="A1" i="51" s="1"/>
  <c r="B8" i="51"/>
  <c r="F10" i="50"/>
  <c r="B18" i="50" s="1"/>
  <c r="A10" i="50"/>
  <c r="A1" i="50" s="1"/>
  <c r="B8" i="50"/>
  <c r="F10" i="49"/>
  <c r="B16" i="49" s="1"/>
  <c r="A10" i="49"/>
  <c r="A1" i="49" s="1"/>
  <c r="B8" i="49"/>
  <c r="F10" i="48"/>
  <c r="B18" i="48" s="1"/>
  <c r="A10" i="48"/>
  <c r="A1" i="48" s="1"/>
  <c r="B8" i="48"/>
  <c r="F10" i="47"/>
  <c r="B18" i="47" s="1"/>
  <c r="A10" i="47"/>
  <c r="A1" i="47" s="1"/>
  <c r="B8" i="47"/>
  <c r="F10" i="45"/>
  <c r="B18" i="45" s="1"/>
  <c r="A10" i="45"/>
  <c r="A1" i="45" s="1"/>
  <c r="B8" i="45"/>
  <c r="F10" i="44"/>
  <c r="B16" i="44" s="1"/>
  <c r="A10" i="44"/>
  <c r="A1" i="44" s="1"/>
  <c r="B8" i="44"/>
  <c r="F10" i="43"/>
  <c r="B18" i="43" s="1"/>
  <c r="A10" i="43"/>
  <c r="A1" i="43" s="1"/>
  <c r="F21" i="2" s="1"/>
  <c r="B8" i="43"/>
  <c r="F10" i="31"/>
  <c r="B18" i="31" s="1"/>
  <c r="A10" i="31"/>
  <c r="A1" i="31" s="1"/>
  <c r="F20" i="2" s="1"/>
  <c r="B8" i="31"/>
  <c r="F10" i="29"/>
  <c r="B18" i="29" s="1"/>
  <c r="A10" i="29"/>
  <c r="A1" i="29" s="1"/>
  <c r="F19" i="2" s="1"/>
  <c r="F10" i="40"/>
  <c r="B18" i="40" s="1"/>
  <c r="A10" i="40"/>
  <c r="A1" i="40" s="1"/>
  <c r="B18" i="26"/>
  <c r="A10" i="26"/>
  <c r="A1" i="26" s="1"/>
  <c r="F17" i="2" s="1"/>
  <c r="B8" i="26"/>
  <c r="C11" i="9"/>
  <c r="B11" i="9"/>
  <c r="C15" i="9"/>
  <c r="C14" i="9"/>
  <c r="B15" i="9"/>
  <c r="B14" i="9"/>
  <c r="B16" i="51" l="1"/>
  <c r="B18" i="51"/>
  <c r="D20" i="42"/>
  <c r="B16" i="52"/>
  <c r="B16" i="50"/>
  <c r="B18" i="49"/>
  <c r="B16" i="48"/>
  <c r="B16" i="47"/>
  <c r="B16" i="45"/>
  <c r="B18" i="44"/>
  <c r="B16" i="43"/>
  <c r="B16" i="31"/>
  <c r="B16" i="29"/>
  <c r="B16" i="40"/>
  <c r="B16" i="26"/>
  <c r="C16" i="2"/>
  <c r="B17" i="2"/>
  <c r="B18" i="2"/>
  <c r="B19" i="2"/>
  <c r="B20" i="2"/>
  <c r="B5" i="31" s="1"/>
  <c r="B7" i="31" s="1"/>
  <c r="B21" i="2"/>
  <c r="B5" i="43" s="1"/>
  <c r="B7" i="43" s="1"/>
  <c r="B22" i="2"/>
  <c r="B5" i="44" s="1"/>
  <c r="B7" i="44" s="1"/>
  <c r="B23" i="2"/>
  <c r="B5" i="45" s="1"/>
  <c r="B7" i="45" s="1"/>
  <c r="B7" i="47"/>
  <c r="B7" i="48"/>
  <c r="B7" i="49"/>
  <c r="B7" i="50"/>
  <c r="B7" i="51"/>
  <c r="B7" i="52"/>
  <c r="B16" i="2"/>
  <c r="B5" i="29" l="1"/>
  <c r="B7" i="29" s="1"/>
  <c r="B5" i="40"/>
  <c r="B7" i="40" s="1"/>
  <c r="B5" i="26"/>
  <c r="B7" i="26" s="1"/>
  <c r="B5" i="38"/>
  <c r="B7" i="38" s="1"/>
  <c r="A22" i="34" l="1"/>
  <c r="A24" i="34"/>
  <c r="A23" i="34"/>
  <c r="A20" i="34"/>
  <c r="A19" i="34"/>
  <c r="A18" i="34"/>
  <c r="A17" i="34"/>
  <c r="A16" i="34"/>
  <c r="A15" i="34"/>
  <c r="A14" i="34"/>
  <c r="A13" i="34"/>
  <c r="A12" i="34"/>
  <c r="A11" i="34"/>
  <c r="A10" i="34"/>
  <c r="A9" i="34"/>
  <c r="A8" i="34"/>
  <c r="A7" i="34"/>
  <c r="A6" i="34"/>
  <c r="A5" i="34"/>
  <c r="A4" i="34"/>
  <c r="A3" i="34"/>
  <c r="A21" i="34"/>
  <c r="A10" i="38"/>
  <c r="A1" i="38" s="1"/>
  <c r="A1" i="34" l="1"/>
  <c r="F34" i="2" s="1"/>
  <c r="F16" i="2"/>
  <c r="C30" i="2" l="1"/>
  <c r="B18" i="38" l="1"/>
  <c r="B16" i="38" l="1"/>
  <c r="D11" i="19" l="1"/>
  <c r="D10" i="19"/>
  <c r="D9" i="19"/>
  <c r="D8" i="19"/>
  <c r="D7" i="19"/>
  <c r="C7" i="19" l="1"/>
  <c r="B7" i="19"/>
  <c r="C8" i="19"/>
  <c r="B8" i="19"/>
  <c r="C9" i="19"/>
  <c r="B9" i="19"/>
  <c r="C10" i="19"/>
  <c r="B10" i="19"/>
  <c r="C11" i="19"/>
  <c r="B11" i="19"/>
  <c r="H11" i="19"/>
</calcChain>
</file>

<file path=xl/sharedStrings.xml><?xml version="1.0" encoding="utf-8"?>
<sst xmlns="http://schemas.openxmlformats.org/spreadsheetml/2006/main" count="1600" uniqueCount="1167">
  <si>
    <t>Click here to begin completing your tender</t>
  </si>
  <si>
    <t>GENERAL INFORMATION</t>
  </si>
  <si>
    <t>Evaluation Weighting</t>
  </si>
  <si>
    <t>Tender Timetable</t>
  </si>
  <si>
    <t>Stage</t>
  </si>
  <si>
    <t>Date/Time (UK)</t>
  </si>
  <si>
    <t>Tenders Issued</t>
  </si>
  <si>
    <t>Deadline to request Additional Information</t>
  </si>
  <si>
    <t>Tender Submission Deadline</t>
  </si>
  <si>
    <t>Notification to Preferred Provider</t>
  </si>
  <si>
    <t>Commencement of Contract</t>
  </si>
  <si>
    <t>IMPORTANT INFORMATION</t>
  </si>
  <si>
    <r>
      <t xml:space="preserve">Please send the Confidential Reference Forms to your named Referees as soon as possible in order for Referees to return them directly to  contracts@havebury.com or by post to the Procurement Team, The Havebury Housing Partnership, Havebury House, Western Way, Bury St Edmunds, Suffolk, IP33 3SP by the deadline </t>
    </r>
    <r>
      <rPr>
        <sz val="16"/>
        <rFont val="Trebuchet MS"/>
        <family val="2"/>
      </rPr>
      <t xml:space="preserve">stated in the Confidential Reference form.
The Confidential Reference scores form part of the evaluation and it is important that we </t>
    </r>
    <r>
      <rPr>
        <b/>
        <sz val="16"/>
        <rFont val="Trebuchet MS"/>
        <family val="2"/>
      </rPr>
      <t>receive all three if possible</t>
    </r>
    <r>
      <rPr>
        <sz val="16"/>
        <rFont val="Trebuchet MS"/>
        <family val="2"/>
      </rPr>
      <t xml:space="preserve"> to help with your overall score.</t>
    </r>
  </si>
  <si>
    <t>Havebury will circulate responses to Additional Information requests via email.  Please send your queries and requests for Additional Information to: contracts@havebury.com</t>
  </si>
  <si>
    <t>Part 1:  Pricing
Part 2:  Quality Questions
Part 3:  Tender Documents Required</t>
  </si>
  <si>
    <t>INSTRUCTIONS TO SUPPLIERS</t>
  </si>
  <si>
    <t>Please complete all of the yellow boxes within the tabs below.  If anything is not applicable to your organisation please select N/A where provided.</t>
  </si>
  <si>
    <t xml:space="preserve">Please navigate using the 'Navigation Page' link to each question and click in the yellow box to begin your response. </t>
  </si>
  <si>
    <t>If you miss completing one of the yellow boxes, the Navigation Page will highlight this in red and you can go back to complete.</t>
  </si>
  <si>
    <t>This document is a shared document, meaning multiple users can access or complete it at the same time.</t>
  </si>
  <si>
    <t xml:space="preserve">It is good practice in such documents for a user to save before and after entering any data.  This will enable you to see recent changes another user may have made. </t>
  </si>
  <si>
    <t>If you have any queries relating to this document, please contact The Procurement Team on contracts@havebury.com</t>
  </si>
  <si>
    <t>Consequences of Misrepresentation</t>
  </si>
  <si>
    <t xml:space="preserve">If you seriously misrepresent any factual information and so induce an authority to enter into a contract, there may be significant consequences.  You may be excluded from the procurement procedure, and from bidding for other contracts for three years. If a contract has been entered into you may be sued for damages and the contract may be rescinded. If fraud, or fraudulent intent, can be proved, you or your responsible officers may be prosecuted and convicted of the offence of fraud by false representation, and you must be excluded from further procurements for five years. </t>
  </si>
  <si>
    <t>Click here to see instructions and guidance to complete your tender</t>
  </si>
  <si>
    <t>Description</t>
  </si>
  <si>
    <t>Maximum Score/Category</t>
  </si>
  <si>
    <t>PART 1 - Pricing</t>
  </si>
  <si>
    <t>Pricing</t>
  </si>
  <si>
    <t>To add, change or review your response press here</t>
  </si>
  <si>
    <t>Pricing - Lot 2</t>
  </si>
  <si>
    <t>PART 2 - Quality Questions</t>
  </si>
  <si>
    <t>Maximum Score Achievable for Quality Questions</t>
  </si>
  <si>
    <t>PART 3 - Tender Documents Required</t>
  </si>
  <si>
    <t>Non-Collusion Certificate</t>
  </si>
  <si>
    <t>Tender Document</t>
  </si>
  <si>
    <t>Form of Tender</t>
  </si>
  <si>
    <t>Click here to navigate to Summary</t>
  </si>
  <si>
    <t>Maximum Score Per Question</t>
  </si>
  <si>
    <t>Title</t>
  </si>
  <si>
    <t>Characteristics</t>
  </si>
  <si>
    <t>Excellent</t>
  </si>
  <si>
    <t xml:space="preserve">*Meets the standard in all aspects and exceeds the standard in some or all of those aspects 
*Provided clear, consistent and accomplished evidence that the solution offered has been designed on sound principles and disciplines
*Provides confidence through wide ranging evidence of the ability to deliver the service and a skilful team with exemplary skills available
*Response also covers relevant ideas and solutions of which will enhance the service
*Demonstrated with superior and wide ranging evidence that their solution is effective in delivering the identified outcomes and is efficient
</t>
  </si>
  <si>
    <t>Good</t>
  </si>
  <si>
    <t>*Meets the standard in all aspects but does not exceed it
*Provided clear, consistent and wide-ranging evidence that the solution offered  has been designed on sound principles and disciplines
*Provides confidence through sound evidence of the ability to deliver the service   and a team that has relevant and extensive skills available
*Demonstrated with clear, consistent and thorough evidence that their solution is  effective in delivering all the identified outcomes</t>
  </si>
  <si>
    <t>Satisfactory</t>
  </si>
  <si>
    <t xml:space="preserve">*Meets the standard in majority of aspects but fails in some
*Provided some evidence that the solution offered has been designed on sound principles and disciplines
*Provides some confidence through evidence to deliver  the service with some relevant skills available
*Demonstrated with evidence that their solution is acceptable in delivering the majority of the identified outcomes
</t>
  </si>
  <si>
    <t>Unsatisfactory</t>
  </si>
  <si>
    <t xml:space="preserve">*Fails to meet the standards in the majority of aspects but meets in some
*Provided only elementary evidence that the solution offered has been designed on sound principles and disciplines 
*Lacks evidence to provide confidence to deliver the service with low skills available
*Demonstrated with only limited evidence that their solution is effective in delivering the identified outcomes
</t>
  </si>
  <si>
    <t>Poor</t>
  </si>
  <si>
    <t xml:space="preserve">*Significantly fails to meet the standard
*Lacks evidence to provide confidence to deliver the service with very little skills available
</t>
  </si>
  <si>
    <t>Failed</t>
  </si>
  <si>
    <t xml:space="preserve">*Completely fails to meet the standard
*Failed to answer the question correctly
*No evidence that their solution is effective in delivering the identified outcomes
</t>
  </si>
  <si>
    <t>Press here to return to the main page</t>
  </si>
  <si>
    <t>SOR</t>
  </si>
  <si>
    <t>JOB DESCRIPTION</t>
  </si>
  <si>
    <t>TOTAL</t>
  </si>
  <si>
    <t>DAY001</t>
  </si>
  <si>
    <t>Hour</t>
  </si>
  <si>
    <t>DAY002</t>
  </si>
  <si>
    <t>DAY010</t>
  </si>
  <si>
    <t>Include the provisional sum of £1,000 for materials and goods</t>
  </si>
  <si>
    <t>item</t>
  </si>
  <si>
    <t>DAY011</t>
  </si>
  <si>
    <t>Add the percentage addition for overheads and profit on materials and goods</t>
  </si>
  <si>
    <t>%</t>
  </si>
  <si>
    <t>DAY012</t>
  </si>
  <si>
    <t>Include the provisional sum of £1,000 for plant, services and consumable stores</t>
  </si>
  <si>
    <t>DAY013</t>
  </si>
  <si>
    <t>Add the percentage addition for overheads and profit on plant, services and consumable stores</t>
  </si>
  <si>
    <t>DAY014</t>
  </si>
  <si>
    <t>DAY015</t>
  </si>
  <si>
    <t>Add the percentage addition for overheads and profit on Specialist Sub-Contractors</t>
  </si>
  <si>
    <t>Signed:</t>
  </si>
  <si>
    <t>For and on behalf of:</t>
  </si>
  <si>
    <t>Address:</t>
  </si>
  <si>
    <t>Date:</t>
  </si>
  <si>
    <t>Person to contact regarding tender:</t>
  </si>
  <si>
    <t>Email:</t>
  </si>
  <si>
    <t>NOTE: ENTER RESPONSES IN YELLOW BOXES ONLY</t>
  </si>
  <si>
    <t>Enter Response Here</t>
  </si>
  <si>
    <t>Anti Collusion Certificate</t>
  </si>
  <si>
    <t>Click here to navigate to summary</t>
  </si>
  <si>
    <t>The essence of the public procurement process is that the Contracting Authorities shall receive bona fide competitive tenders from all Suppliers. In recognition of this principle we hereby certify that this is a bona fide Tender, intended to be competitive, and that we have not fixed or adjusted the amount of the Tender or the rates or prices quoted by or under or in accordance with any agreement or arrangement with any other Supplier (other than a member of our own consortium). We have not and insofar as we are aware neither has any Supply Chain Member:</t>
  </si>
  <si>
    <t>1.  Entered into any agreement with any other person with the aim of preventing Tenders being made or as to the fixing or adjusting of the amount of any Tender or the conditions on which any Tender is made;</t>
  </si>
  <si>
    <t>2.  Informed any other person, other than the person calling for this Tender, of the amount of the approximate amount of the Tender, except where disclosure, in confidence, of the amount of the Tender was necessary to obtain quotations necessary for the preparation of the Tender for insurance, for performance bonds and/or contract guarantee bonds or for professional advice required for the preparation of the Tender;</t>
  </si>
  <si>
    <t>3.  Caused or induced any person to enter into such an agreement as is mentioned in paragraphs 1 and 2 above or to inform us of the amount of the approximate amount of any rival Tender for the Contract;</t>
  </si>
  <si>
    <t>7th January 2020</t>
  </si>
  <si>
    <t>4.  Committed any offence under the Bribery Act 2010.</t>
  </si>
  <si>
    <t>12:00 hrs  24th January 2020</t>
  </si>
  <si>
    <t>5.  Offered or agreed to pay or give any sum of money, inducement or valuable consideration directly or indirectly to any person for doing or having done or causing or having caused to be done in relation to any other Tender or proposed Tender for the Services any act or omission;</t>
  </si>
  <si>
    <t>12:00 hrs 4th February 2020</t>
  </si>
  <si>
    <t>6.  Canvassed any other persons referred to in paragraph 1 above in connection with the Contract; or</t>
  </si>
  <si>
    <t>7.  Contacted any officer of The Havebury Housing Partnership about any aspect of the Tender in a manner not permitted including for the purposes of discussing the possible transfer to the employment of the Supplier of such officer for the purpose of the Tender or for soliciting information in connection with the Tender.</t>
  </si>
  <si>
    <t>1st April 2020</t>
  </si>
  <si>
    <t>We also undertake that we shall not procure the doing of any of the acts mentioned in paragraphs 1 to 7 above before the hour and date specified in the return of the Tender nor (in the event of the Tender being accepted) shall we do so while the resulting contract continues in force between us (or our successors in title) and The Havebury Housing Partnership.</t>
  </si>
  <si>
    <t>In this certificate the word "person" includes and person, body or association, corporate or incorporate and "agreement" includes any arrangement whether formal or informal and whether legally binding or not.</t>
  </si>
  <si>
    <t>Position:</t>
  </si>
  <si>
    <t>Dated:</t>
  </si>
  <si>
    <t>I/We, having read the Conditions of Contract, Specification and other contract documents delivered to me/us, do hereby unconditionally and irrevocable offer to The Havebury Housing Partnership (‘Havebury’) to execute and complete the works at the rates specified in the contract documents for the sum of:</t>
  </si>
  <si>
    <t>Insert in Words:</t>
  </si>
  <si>
    <t>If selected as the chosen provider for this Contract, I/We undertake to execute a formal agreement with Havebury embodying all the conditions and terms contained in this tender and our Quality submission.  Unless and until a formal agreement is prepared and executed, this tender together with Havebury’s written acceptance thereof shall constitute a legally binding Contract between us.</t>
  </si>
  <si>
    <t>I/We acknowledge that any such written acceptance shall only be issued by Havebury upon expiry of the standstill period that Havebury are required by Regulation 87 of the Public Contracts Regulations 2015 to observe.</t>
  </si>
  <si>
    <t xml:space="preserve">I/We offer an unequivocal written statement that I/We accept the Contract Conditions and that they have been accepted and signed off without amendment by the Board, funders, insurers and legal advisors (as appropriate/required). </t>
  </si>
  <si>
    <t>I/We certify that we have full power and authority to enter into and carry out the Contract.</t>
  </si>
  <si>
    <t xml:space="preserve">I/We certify that I/we have not canvassed or solicited Havebury or any of its officers in connection with the award of this Tender Submission and to do so would automatically result in our tender not being considered and/or rejected. </t>
  </si>
  <si>
    <t xml:space="preserve">I/We certify that this is a bona fide Tender Submission, intended to be competitive, and that we have not fixed or adjusted the amount of the Tender Submission or the rates or prices quoted by or under or in accordance with any agreement or arrangement with any other person or organisation. </t>
  </si>
  <si>
    <t>I/We understand that Havebury is not bound to accept the lowest or any tender.</t>
  </si>
  <si>
    <t>I/We agree that, unless specifically withdrawn in writing, this tender will remain open for acceptance for a period of 16 weeks from the closing date set for receipt of tenders.</t>
  </si>
  <si>
    <t>I/We have completed and returned the Declaration of Interest Statement.</t>
  </si>
  <si>
    <t>Name:</t>
  </si>
  <si>
    <t>Company Name:</t>
  </si>
  <si>
    <t>Contract Name</t>
  </si>
  <si>
    <t>Arboricultural Maintenance Services Contract  (Tree Works)  2022 - 2025</t>
  </si>
  <si>
    <t>Question Number</t>
  </si>
  <si>
    <t>Question</t>
  </si>
  <si>
    <t>Weighted Score</t>
  </si>
  <si>
    <t>Maximum Score</t>
  </si>
  <si>
    <t>Question 1</t>
  </si>
  <si>
    <t>Question 2</t>
  </si>
  <si>
    <t>Question 3</t>
  </si>
  <si>
    <t>Question 4</t>
  </si>
  <si>
    <t>Question 5</t>
  </si>
  <si>
    <t>Question 6</t>
  </si>
  <si>
    <t>Question 7</t>
  </si>
  <si>
    <t>Question 8</t>
  </si>
  <si>
    <t>Question 9</t>
  </si>
  <si>
    <t>Question 10</t>
  </si>
  <si>
    <t>Question 11</t>
  </si>
  <si>
    <t>Question 12</t>
  </si>
  <si>
    <t>Question 13</t>
  </si>
  <si>
    <t>Question 14</t>
  </si>
  <si>
    <t>21/07/2022  12:00 Hours  (Midday)</t>
  </si>
  <si>
    <t>Notification to Preferred Provider by</t>
  </si>
  <si>
    <t>Price</t>
  </si>
  <si>
    <t>Quality</t>
  </si>
  <si>
    <t>Minimum Suitability</t>
  </si>
  <si>
    <t>Pass/Fail</t>
  </si>
  <si>
    <t xml:space="preserve">Contract Term </t>
  </si>
  <si>
    <t>3 + 2 Years</t>
  </si>
  <si>
    <t>YES</t>
  </si>
  <si>
    <t>NO</t>
  </si>
  <si>
    <t>SELECT RESPONSE</t>
  </si>
  <si>
    <t>H&amp;S</t>
  </si>
  <si>
    <t>Financial</t>
  </si>
  <si>
    <t>GDPR</t>
  </si>
  <si>
    <t>Catering</t>
  </si>
  <si>
    <t>Minimum</t>
  </si>
  <si>
    <t>FULL</t>
  </si>
  <si>
    <t>No</t>
  </si>
  <si>
    <t>Public Limited Company</t>
  </si>
  <si>
    <t>LOW</t>
  </si>
  <si>
    <t>Electrical</t>
  </si>
  <si>
    <t xml:space="preserve">NO </t>
  </si>
  <si>
    <t>Limited Company</t>
  </si>
  <si>
    <t>MEDIUM</t>
  </si>
  <si>
    <t>N/A</t>
  </si>
  <si>
    <t xml:space="preserve">Gas </t>
  </si>
  <si>
    <t>Use Drop down to Select Response</t>
  </si>
  <si>
    <t>Limited Liability Partnership</t>
  </si>
  <si>
    <t>HIGH</t>
  </si>
  <si>
    <t>Use drop down to select response</t>
  </si>
  <si>
    <t>Construction</t>
  </si>
  <si>
    <t>Other Partnership</t>
  </si>
  <si>
    <t>Development</t>
  </si>
  <si>
    <t>Sole Trader</t>
  </si>
  <si>
    <t>Surveying</t>
  </si>
  <si>
    <t>Third Sector</t>
  </si>
  <si>
    <t>Consumables</t>
  </si>
  <si>
    <t>Landscaping</t>
  </si>
  <si>
    <t>Other (please specify using your trading status)</t>
  </si>
  <si>
    <t>Do you require this information?</t>
  </si>
  <si>
    <t>Financial Services</t>
  </si>
  <si>
    <t>Painting</t>
  </si>
  <si>
    <t>Conveyancing</t>
  </si>
  <si>
    <t>Printing</t>
  </si>
  <si>
    <t>Other</t>
  </si>
  <si>
    <t>SELECT AREA OF WORK</t>
  </si>
  <si>
    <t>Enter Value Here</t>
  </si>
  <si>
    <t>1.1.1</t>
  </si>
  <si>
    <t>The Schedule of Rates (SOR) is subdivided into individual work types in keeping with the specifications outlined in the Specification.</t>
  </si>
  <si>
    <t>1.1.2</t>
  </si>
  <si>
    <t>The rates and prices entered into the SOR shall be deemed to be the full and final value of the works necessary to provide the Service in accordance with the Contract and all associated works, services and actions which the Contract requires in order for the Specifications to be met and fulfilled.</t>
  </si>
  <si>
    <t>1.1.3</t>
  </si>
  <si>
    <t>The measurement of the Works and associated rates and prices entered into the SOR will be in accordance with the Tree Works Schedule Size Specifications and associated Tree Type Code bandings set out below:</t>
  </si>
  <si>
    <t xml:space="preserve">     </t>
  </si>
  <si>
    <t xml:space="preserve">  </t>
  </si>
  <si>
    <t>STEM DBH (cm)</t>
  </si>
  <si>
    <t>Tree Type Code</t>
  </si>
  <si>
    <t>100&gt;</t>
  </si>
  <si>
    <t>TYPE A</t>
  </si>
  <si>
    <t>75-99cm</t>
  </si>
  <si>
    <t>TYPE B</t>
  </si>
  <si>
    <t>50-74cm</t>
  </si>
  <si>
    <t>TYPE C</t>
  </si>
  <si>
    <t>40-49cm</t>
  </si>
  <si>
    <t>TYPE D</t>
  </si>
  <si>
    <t>30-39cm</t>
  </si>
  <si>
    <t>TYPE E</t>
  </si>
  <si>
    <t>25-29cm</t>
  </si>
  <si>
    <t>TYPE F</t>
  </si>
  <si>
    <t>20-24cm</t>
  </si>
  <si>
    <t>TYPE G</t>
  </si>
  <si>
    <t>15-19cm</t>
  </si>
  <si>
    <t>TYPE H</t>
  </si>
  <si>
    <t>10-14cm</t>
  </si>
  <si>
    <t>TYPE I</t>
  </si>
  <si>
    <t>&lt;9cm</t>
  </si>
  <si>
    <t>TYPE J</t>
  </si>
  <si>
    <t>1.1.4</t>
  </si>
  <si>
    <t>Each individual works item in the SOR and, where applicable, each quantity band, shall have a rate or price entered against it.</t>
  </si>
  <si>
    <t>1.1.5</t>
  </si>
  <si>
    <t>The rate and price entered into the SOR shall be applicable uniformly to works undertaken on any site, irrespective of geographical location.</t>
  </si>
  <si>
    <t>1.1.6</t>
  </si>
  <si>
    <t>The rate and price entered into the SOR shall be applicable regardless of how frequently, or infrequently, the items to which they refer are actually undertaken.  Frequencies contained in the Pricing Schedules are for tendering purposes only.</t>
  </si>
  <si>
    <t>1.1.7</t>
  </si>
  <si>
    <t>The SOR permits the contractor to offer a percentage discount to specified rates and prices for carrying out multiple operations on a singular site (Housing Scheme). The appropriate percentage discount shall be applied by the CA to all specified rates and prices for each Works Order.</t>
  </si>
  <si>
    <t>1.1.8</t>
  </si>
  <si>
    <t>The SOR permits the Contractor to enter percentage Over Extra adjustments to the standard rates and prices to cover additional costs associated with working at locations where trees may be significantly remote from the vehicular access point, or where access to the tree is subject to uncommon difficulties.  These adjustments shall be applied only to works that are undertaken on such sites, as classified by the CA in the Works Order.</t>
  </si>
  <si>
    <t>1.1.9</t>
  </si>
  <si>
    <t xml:space="preserve">The SOR permits the contractor to enter adjustments to the standard rates and prices to cover additional costs associated with works to trees of untypical scenarios which generates excessive debris than would otherwise be reasonably expected in keeping with the associated works item.  As an example, this may include, but not limited to, removal of large volumes of brambles, overgrowth or Ivy. These adjustments shall be applied only to works that are undertaken to the CA satisfaction and as classified by the CA in the Works Order.  </t>
  </si>
  <si>
    <t>1.1.10</t>
  </si>
  <si>
    <t>Where the CA requires any works, ancillary to the Service, to be executed on a dayworks basis, the rates and prices from the SOR Day Rate Works section shall be applied and shall supersede any and all individually rated Works as may be contained within the SOR. These adjustments shall be applied only to works that are undertaken as classified by the CA in the Works Order.</t>
  </si>
  <si>
    <t>1.1.11</t>
  </si>
  <si>
    <t>Where the CA requires the Contractor to attend site under Emergency Call-Out circumstances, the rates and prices from the SOR Over Extra Amendments section shall be applied and shall supersede any and all individually rated Works as may be contained within the SOR. These adjustments shall be applied only to Emergency Call-Out works that are undertaken and will be classified in the Works Order</t>
  </si>
  <si>
    <t>Value of Works</t>
  </si>
  <si>
    <t>1.2.1</t>
  </si>
  <si>
    <t>Approximate value of works to be carried out under this Contract during Year 1 is anticipated to be £265,000.</t>
  </si>
  <si>
    <t>No value of works can or should be assigned, nor should be implied or guaranteed as to the total value of the Contract, either annually or in full, due to the nature of the Contract and annual budget variations within the Employers revenue and capital expenditure allocations.</t>
  </si>
  <si>
    <t>Frequency of Occasion (FO) quantities are for tendering purposes only.</t>
  </si>
  <si>
    <t>Materials</t>
  </si>
  <si>
    <t>1.3.1</t>
  </si>
  <si>
    <t>The general specifications contained within the SOR shall be inclusive of all costs for all and any associated materials as may be required in order to fulfil the requirement of the SOR work item.</t>
  </si>
  <si>
    <t>1.3.2</t>
  </si>
  <si>
    <t>Where materials are required to fulfil any ancillary order raised by the CA outside of the general specifications and work items contained within the SOR, the Contractor may add the percentage addition submitted in the SOR’s.</t>
  </si>
  <si>
    <t xml:space="preserve">Plant </t>
  </si>
  <si>
    <t>1.4.1</t>
  </si>
  <si>
    <t>The general specifications contained within the SOR shall be inclusive of all costs for all and any associated plant as may be required in order to fulfil the requirement of the SOR work item.</t>
  </si>
  <si>
    <t>1.4.2</t>
  </si>
  <si>
    <t>Where any plant-hire is required to fulfil any ancillary order raised by the CA outside of the general specifications and work items contained within the SOR, the Contractor may add the percentage addition submitted in the SOR’s.</t>
  </si>
  <si>
    <t>1.4.3</t>
  </si>
  <si>
    <t>The hire of Mobile Elevated Work Platforms (MEWP) or similar such items of plant required in order to fulfil the Contractors Work at Height risk assessment / risk mitigation obligations shall not be treated as an additional hire item. All and any costs for the use of MEWP, or similar, must be taken into account by the SOR rate and price.</t>
  </si>
  <si>
    <t>1.4.4</t>
  </si>
  <si>
    <t>Where, in complying with the articles stated above, particularly those relating to the use of temporary traffic management (TM) equipment and any associated hire, the Contractor may add the percentage addition submitted in the SOR’s to cover any associated overheads.</t>
  </si>
  <si>
    <t xml:space="preserve">Daywork </t>
  </si>
  <si>
    <t>1.5.1</t>
  </si>
  <si>
    <t>Works not included in or outside of the contract may be charged at the rates contained within the SOR’s and as approved with the CA in advance of works commencing.</t>
  </si>
  <si>
    <t>Part 3 -  Pricing Preambles</t>
  </si>
  <si>
    <t>DESCRIPTION</t>
  </si>
  <si>
    <t>UNIT OF MEASURE</t>
  </si>
  <si>
    <t>FREQUENCY OF OCCASION</t>
  </si>
  <si>
    <t>RATE
(For 1 Unit)</t>
  </si>
  <si>
    <t>TW010-H</t>
  </si>
  <si>
    <t>Formative Prune for tree stem diameter 15-19cm</t>
  </si>
  <si>
    <t>TREE WORK OPERATION: Formative Prune for tree stem diameter 15-19cm</t>
  </si>
  <si>
    <t>Per Occasion</t>
  </si>
  <si>
    <t>TW010-I</t>
  </si>
  <si>
    <t>Formative Prune for tree stem diameter 10-14cm</t>
  </si>
  <si>
    <t>TREE WORK OPERATION: Formative Prune for tree stem diameter 10-14cm</t>
  </si>
  <si>
    <t>TW010-J</t>
  </si>
  <si>
    <t>Formative Prune for tree stem diameter &lt;9cm</t>
  </si>
  <si>
    <t>TREE WORK OPERATION: Formative Prune for tree stem diameter &lt;9cm</t>
  </si>
  <si>
    <t>TW020-A</t>
  </si>
  <si>
    <t>General Prune for tree stem diameter &gt;100cm</t>
  </si>
  <si>
    <t>TREE WORK OPERATION: General Prune for tree stem diameter &gt;100cm</t>
  </si>
  <si>
    <t>TW020-B</t>
  </si>
  <si>
    <t>General Prune for tree stem diameter 75-99cm</t>
  </si>
  <si>
    <t>TREE WORK OPERATION: General Prune for tree stem diameter 75-99cm</t>
  </si>
  <si>
    <t>TW020-C</t>
  </si>
  <si>
    <t>General Prune for tree stem diameter 50-74cm</t>
  </si>
  <si>
    <t>TREE WORK OPERATION: General Prune for tree stem diameter 50-74cm</t>
  </si>
  <si>
    <t>TW020-D</t>
  </si>
  <si>
    <t>General Prune for tree stem diameter 40-49cm</t>
  </si>
  <si>
    <t>TREE WORK OPERATION: General Prune for tree stem diameter 40-49cm</t>
  </si>
  <si>
    <t>TW020-E</t>
  </si>
  <si>
    <t>General Prune for tree stem diameter 30-39cm</t>
  </si>
  <si>
    <t>TREE WORK OPERATION: General Prune for tree stem diameter 30-39cm</t>
  </si>
  <si>
    <t>TW020-F</t>
  </si>
  <si>
    <t>General Prune for tree stem diameter 25-29cm</t>
  </si>
  <si>
    <t>TREE WORK OPERATION: General Prune for tree stem diameter 25-29cm</t>
  </si>
  <si>
    <t>TW020-G</t>
  </si>
  <si>
    <t>General Prune for tree stem diameter 20-24cm</t>
  </si>
  <si>
    <t>TREE WORK OPERATION: General Prune for tree stem diameter 20-24cm</t>
  </si>
  <si>
    <t>TW020-H</t>
  </si>
  <si>
    <t>General Prune for tree stem diameter 15-19cm</t>
  </si>
  <si>
    <t>TREE WORK OPERATION: General Prune for tree stem diameter 15-19cm</t>
  </si>
  <si>
    <t>TW020-I</t>
  </si>
  <si>
    <t>General Prune for tree stem diameter 10-14cm</t>
  </si>
  <si>
    <t>TREE WORK OPERATION: General Prune for tree stem diameter 10-14cm</t>
  </si>
  <si>
    <t>TW030-A</t>
  </si>
  <si>
    <t>Crown Cleaning for tree stem diameter &gt;100cm</t>
  </si>
  <si>
    <t>TREE WORK OPERATION: Crown Cleaning for tree stem diameter &gt;100cm</t>
  </si>
  <si>
    <t>TW030-B</t>
  </si>
  <si>
    <t>Crown Cleaning for tree stem diameter 75-99cm</t>
  </si>
  <si>
    <t>TREE WORK OPERATION: Crown Cleaning for tree stem diameter 75-99cm</t>
  </si>
  <si>
    <t>TW030-C</t>
  </si>
  <si>
    <t>Crown Cleaning for tree stem diameter 50-74cm</t>
  </si>
  <si>
    <t>TREE WORK OPERATION: Crown Cleaning for tree stem diameter 50-74cm</t>
  </si>
  <si>
    <t>TW030-D</t>
  </si>
  <si>
    <t>Crown Cleaning for tree stem diameter 40-49cm</t>
  </si>
  <si>
    <t>TREE WORK OPERATION: Crown Cleaning for tree stem diameter 40-49cm</t>
  </si>
  <si>
    <t>TW030-E</t>
  </si>
  <si>
    <t>Crown Cleaning for tree stem diameter 30-39cm</t>
  </si>
  <si>
    <t>TREE WORK OPERATION: Crown Cleaning for tree stem diameter 30-39cm</t>
  </si>
  <si>
    <t>TW030-F</t>
  </si>
  <si>
    <t>Crown Cleaning for tree stem diameter 25-29cm</t>
  </si>
  <si>
    <t>TREE WORK OPERATION: Crown Cleaning for tree stem diameter 25-29cm</t>
  </si>
  <si>
    <t>TW030-G</t>
  </si>
  <si>
    <t>Crown Cleaning for tree stem diameter 20-24cm</t>
  </si>
  <si>
    <t>TREE WORK OPERATION: Crown Cleaning for tree stem diameter 20-24cm</t>
  </si>
  <si>
    <t>TW030-H</t>
  </si>
  <si>
    <t>Crown Cleaning for tree stem diameter 15-19cm</t>
  </si>
  <si>
    <t>TREE WORK OPERATION: Crown Cleaning for tree stem diameter 15-19cm</t>
  </si>
  <si>
    <t>TW030-I</t>
  </si>
  <si>
    <t>Crown Cleaning for tree stem diameter 10-14cm</t>
  </si>
  <si>
    <t>TREE WORK OPERATION: Crown Cleaning for tree stem diameter 10-14cm</t>
  </si>
  <si>
    <t>TW030-J</t>
  </si>
  <si>
    <t>Crown Cleaning for tree stem diameter &lt;9cm</t>
  </si>
  <si>
    <t>TREE WORK OPERATION: Crown Cleaning for tree stem diameter &lt;9cm</t>
  </si>
  <si>
    <t>TW040-A</t>
  </si>
  <si>
    <t>Deadwood Removal for tree stem diameter &gt;100cm</t>
  </si>
  <si>
    <t>TREE WORK OPERATION: Deadwood Removal for tree stem diameter &gt;100cm</t>
  </si>
  <si>
    <t>TW040-B</t>
  </si>
  <si>
    <t>Deadwood Removal for tree stem diameter 75-99cm</t>
  </si>
  <si>
    <t>TREE WORK OPERATION: Deadwood Removal for tree stem diameter 75-99cm</t>
  </si>
  <si>
    <t>TW040-C</t>
  </si>
  <si>
    <t>Deadwood Removal for tree stem diameter 50-74cm</t>
  </si>
  <si>
    <t>TREE WORK OPERATION: Deadwood Removal for tree stem diameter 50-74cm</t>
  </si>
  <si>
    <t>TW040-D</t>
  </si>
  <si>
    <t>Deadwood Removal for tree stem diameter 40-49cm</t>
  </si>
  <si>
    <t>TREE WORK OPERATION: Deadwood Removal for tree stem diameter 40-49cm</t>
  </si>
  <si>
    <t>TW040-E</t>
  </si>
  <si>
    <t>Deadwood Removal for tree stem diameter 30-39cm</t>
  </si>
  <si>
    <t>TREE WORK OPERATION: Deadwood Removal for tree stem diameter 30-39cm</t>
  </si>
  <si>
    <t>TW040-F</t>
  </si>
  <si>
    <t>Deadwood Removal for tree stem diameter 25-29cm</t>
  </si>
  <si>
    <t>TREE WORK OPERATION: Deadwood Removal for tree stem diameter 25-29cm</t>
  </si>
  <si>
    <t>TW040-G</t>
  </si>
  <si>
    <t>Deadwood Removal for tree stem diameter 20-24cm</t>
  </si>
  <si>
    <t>TREE WORK OPERATION: Deadwood Removal for tree stem diameter 20-24cm</t>
  </si>
  <si>
    <t>TW040-H</t>
  </si>
  <si>
    <t>Deadwood Removal for tree stem diameter 15-19cm</t>
  </si>
  <si>
    <t>TREE WORK OPERATION: Deadwood Removal for tree stem diameter 15-19cm</t>
  </si>
  <si>
    <t>TW040-I</t>
  </si>
  <si>
    <t>Deadwood Removal for tree stem diameter 10-14cm</t>
  </si>
  <si>
    <t>TREE WORK OPERATION: Deadwood Removal for tree stem diameter 10-14cm</t>
  </si>
  <si>
    <t>TW050-A</t>
  </si>
  <si>
    <t>Remove Ivy for tree stem diameter &gt;100cm</t>
  </si>
  <si>
    <t>TREE WORK OPERATION: Remove Ivy for tree stem diameter &gt;100cm</t>
  </si>
  <si>
    <t>TW050-B</t>
  </si>
  <si>
    <t>Remove Ivy for tree stem diameter 75-99cm</t>
  </si>
  <si>
    <t>TREE WORK OPERATION: Remove Ivy for tree stem diameter 75-99cm</t>
  </si>
  <si>
    <t>TW050-C</t>
  </si>
  <si>
    <t>Remove Ivy for tree stem diameter 50-74cm</t>
  </si>
  <si>
    <t>TREE WORK OPERATION: Remove Ivy for tree stem diameter 50-74cm</t>
  </si>
  <si>
    <t>TW050-D</t>
  </si>
  <si>
    <t>Remove Ivy for tree stem diameter 40-49cm</t>
  </si>
  <si>
    <t>TREE WORK OPERATION: Remove Ivy for tree stem diameter 40-49cm</t>
  </si>
  <si>
    <t>TW050-E</t>
  </si>
  <si>
    <t>Remove Ivy for tree stem diameter 30-39cm</t>
  </si>
  <si>
    <t>TREE WORK OPERATION: Remove Ivy for tree stem diameter 30-39cm</t>
  </si>
  <si>
    <t>TW050-F</t>
  </si>
  <si>
    <t>Remove Ivy for tree stem diameter 25-29cm</t>
  </si>
  <si>
    <t>TREE WORK OPERATION: Remove Ivy for tree stem diameter 25-29cm</t>
  </si>
  <si>
    <t>TW050-G</t>
  </si>
  <si>
    <t>Remove Ivy for tree stem diameter 20-24cm</t>
  </si>
  <si>
    <t>TREE WORK OPERATION: Remove Ivy for tree stem diameter 20-24cm</t>
  </si>
  <si>
    <t>TW050-H</t>
  </si>
  <si>
    <t>Remove Ivy for tree stem diameter 15-19cm</t>
  </si>
  <si>
    <t>TREE WORK OPERATION: Remove Ivy for tree stem diameter 15-19cm</t>
  </si>
  <si>
    <t>TW050-I</t>
  </si>
  <si>
    <t>Remove Ivy for tree stem diameter 10-14cm</t>
  </si>
  <si>
    <t>TREE WORK OPERATION: Remove Ivy for tree stem diameter 10-14cm</t>
  </si>
  <si>
    <t>TW060-A</t>
  </si>
  <si>
    <t>Sever / Kill Ivy for tree stem diameter &gt;100cm</t>
  </si>
  <si>
    <t>TREE WORK OPERATION: Sever / Kill Ivy for tree stem diameter &gt;100cm</t>
  </si>
  <si>
    <t>TW060-B</t>
  </si>
  <si>
    <t>Sever / Kill Ivy for tree stem diameter 75-99cm</t>
  </si>
  <si>
    <t>TREE WORK OPERATION: Sever / Kill Ivy for tree stem diameter 75-99cm</t>
  </si>
  <si>
    <t>TW060-C</t>
  </si>
  <si>
    <t>Sever / Kill Ivy for tree stem diameter 50-74cm</t>
  </si>
  <si>
    <t>TREE WORK OPERATION: Sever / Kill Ivy for tree stem diameter 50-74cm</t>
  </si>
  <si>
    <t>TW060-D</t>
  </si>
  <si>
    <t>Sever / Kill Ivy for tree stem diameter 40-49cm</t>
  </si>
  <si>
    <t>TREE WORK OPERATION: Sever / Kill Ivy for tree stem diameter 40-49cm</t>
  </si>
  <si>
    <t>TW060-E</t>
  </si>
  <si>
    <t>Sever / Kill Ivy for tree stem diameter 30-39cm</t>
  </si>
  <si>
    <t>TREE WORK OPERATION: Sever / Kill Ivy for tree stem diameter 30-39cm</t>
  </si>
  <si>
    <t>TW060-F</t>
  </si>
  <si>
    <t>Sever / Kill Ivy for tree stem diameter 25-29cm</t>
  </si>
  <si>
    <t>TREE WORK OPERATION: Sever / Kill Ivy for tree stem diameter 25-29cm</t>
  </si>
  <si>
    <t>TW060-G</t>
  </si>
  <si>
    <t>Sever / Kill Ivy for tree stem diameter 20-24cm</t>
  </si>
  <si>
    <t>TREE WORK OPERATION: Sever / Kill Ivy for tree stem diameter 20-24cm</t>
  </si>
  <si>
    <t>TW060-H</t>
  </si>
  <si>
    <t>Sever / Kill Ivy for tree stem diameter 15-19cm</t>
  </si>
  <si>
    <t>TREE WORK OPERATION: Sever / Kill Ivy for tree stem diameter 15-19cm</t>
  </si>
  <si>
    <t>TW060-I</t>
  </si>
  <si>
    <t>Sever / Kill Ivy for tree stem diameter 10-14cm</t>
  </si>
  <si>
    <t>TREE WORK OPERATION: Sever / Kill Ivy for tree stem diameter 10-14cm</t>
  </si>
  <si>
    <t>TW070-A</t>
  </si>
  <si>
    <t>Crown Lifting up to 3.0m for tree stem diameter &gt;100cm</t>
  </si>
  <si>
    <t>TREE WORK OPERATION: Crown Lifting up to 3.0m for tree stem diameter &gt;100cm</t>
  </si>
  <si>
    <t>TW070-B</t>
  </si>
  <si>
    <t>Crown Lifting up to 3.0m for tree stem diameter 75-99cm</t>
  </si>
  <si>
    <t>TREE WORK OPERATION: Crown Lifting up to 3.0m for tree stem diameter 75-99cm</t>
  </si>
  <si>
    <t>TW070-C</t>
  </si>
  <si>
    <t>Crown Lifting up to 3.0m for tree stem diameter 50-74cm</t>
  </si>
  <si>
    <t>TREE WORK OPERATION: Crown Lifting up to 3.0m for tree stem diameter 50-74cm</t>
  </si>
  <si>
    <t>TW070-D</t>
  </si>
  <si>
    <t>Crown Lifting up to 3.0m for tree stem diameter 40-49cm</t>
  </si>
  <si>
    <t>TREE WORK OPERATION: Crown Lifting up to 3.0m for tree stem diameter 40-49cm</t>
  </si>
  <si>
    <t>TW070-E</t>
  </si>
  <si>
    <t>Crown Lifting up to 3.0m for tree stem diameter 30-39cm</t>
  </si>
  <si>
    <t>TREE WORK OPERATION: Crown Lifting up to 3.0m for tree stem diameter 30-39cm</t>
  </si>
  <si>
    <t>TW070-F</t>
  </si>
  <si>
    <t>Crown Lifting up to 3.0m for tree stem diameter 25-29cm</t>
  </si>
  <si>
    <t>TREE WORK OPERATION: Crown Lifting up to 3.0m for tree stem diameter 25-29cm</t>
  </si>
  <si>
    <t>TW070-G</t>
  </si>
  <si>
    <t>Crown Lifting up to 3.0m for tree stem diameter 20-24cm</t>
  </si>
  <si>
    <t>TREE WORK OPERATION: Crown Lifting up to 3.0m for tree stem diameter 20-24cm</t>
  </si>
  <si>
    <t>TW070-H</t>
  </si>
  <si>
    <t>Crown Lifting up to 3.0m for tree stem diameter 15-19cm</t>
  </si>
  <si>
    <t>TREE WORK OPERATION: Crown Lifting up to 3.0m for tree stem diameter 15-19cm</t>
  </si>
  <si>
    <t>TW070-I</t>
  </si>
  <si>
    <t>Crown Lifting up to 3.0m for tree stem diameter 10-14cm</t>
  </si>
  <si>
    <t>TREE WORK OPERATION: Crown Lifting up to 3.0m for tree stem diameter 10-14cm</t>
  </si>
  <si>
    <t>TW070-J</t>
  </si>
  <si>
    <t>Crown Lifting up to 3.0m for tree stem diameter &lt;9cm</t>
  </si>
  <si>
    <t>TREE WORK OPERATION: Crown Lifting up to 3.0m for tree stem diameter &lt;9cm</t>
  </si>
  <si>
    <t>TW080-A</t>
  </si>
  <si>
    <t>Crown Lifting up to 5.5m for tree stem diameter &gt;100cm</t>
  </si>
  <si>
    <t>TREE WORK OPERATION: Crown Lifting up to 5.5m for tree stem diameter &gt;100cm</t>
  </si>
  <si>
    <t>TW080-B</t>
  </si>
  <si>
    <t>Crown Lifting up to 5.5m for tree stem diameter 75-99cm</t>
  </si>
  <si>
    <t>TREE WORK OPERATION: Crown Lifting up to 5.5m for tree stem diameter 75-99cm</t>
  </si>
  <si>
    <t>TW080-C</t>
  </si>
  <si>
    <t>Crown Lifting up to 5.5m for tree stem diameter 50-74cm</t>
  </si>
  <si>
    <t>TREE WORK OPERATION: Crown Lifting up to 5.5m for tree stem diameter 50-74cm</t>
  </si>
  <si>
    <t>TW080-D</t>
  </si>
  <si>
    <t>Crown Lifting up to 5.5m for tree stem diameter 40-49cm</t>
  </si>
  <si>
    <t>TREE WORK OPERATION: Crown Lifting up to 5.5m for tree stem diameter 40-49cm</t>
  </si>
  <si>
    <t>TW080-E</t>
  </si>
  <si>
    <t>Crown Lifting up to 5.5m for tree stem diameter 30-39cm</t>
  </si>
  <si>
    <t>TREE WORK OPERATION: Crown Lifting up to 5.5m for tree stem diameter 30-39cm</t>
  </si>
  <si>
    <t>TW080-F</t>
  </si>
  <si>
    <t>Crown Lifting up to 5.5m for tree stem diameter 25-29cm</t>
  </si>
  <si>
    <t>TREE WORK OPERATION: Crown Lifting up to 5.5m for tree stem diameter 25-29cm</t>
  </si>
  <si>
    <t>TW080-G</t>
  </si>
  <si>
    <t>Crown Lifting up to 5.5m for tree stem diameter 20-24cm</t>
  </si>
  <si>
    <t>TREE WORK OPERATION: Crown Lifting up to 5.5m for tree stem diameter 20-24cm</t>
  </si>
  <si>
    <t>TW080-H</t>
  </si>
  <si>
    <t>Crown Lifting up to 5.5m for tree stem diameter 15-19cm</t>
  </si>
  <si>
    <t>TREE WORK OPERATION: Crown Lifting up to 5.5m for tree stem diameter 15-19cm</t>
  </si>
  <si>
    <t>TW080-I</t>
  </si>
  <si>
    <t>Crown Lifting up to 5.5m for tree stem diameter 10-14cm</t>
  </si>
  <si>
    <t>TREE WORK OPERATION: Crown Lifting up to 5.5m for tree stem diameter 10-14cm</t>
  </si>
  <si>
    <t>TW080-J</t>
  </si>
  <si>
    <t>Crown Lifting up to 5.5m for tree stem diameter &lt;9cm</t>
  </si>
  <si>
    <t>TREE WORK OPERATION: Crown Lifting up to 5.5m for tree stem diameter &lt;9cm</t>
  </si>
  <si>
    <t>TW090-A</t>
  </si>
  <si>
    <t>Crown Thinning up to 15% for tree stem diameter &gt;100cm</t>
  </si>
  <si>
    <t>TREE WORK OPERATION: Crown Thinning up to 15% for tree stem diameter &gt;100cm</t>
  </si>
  <si>
    <t>TW090-B</t>
  </si>
  <si>
    <t>Crown Thinning up to 15% for tree stem diameter 75-99cm</t>
  </si>
  <si>
    <t>TREE WORK OPERATION: Crown Thinning up to 15% for tree stem diameter 75-99cm</t>
  </si>
  <si>
    <t>TW090-C</t>
  </si>
  <si>
    <t>Crown Thinning up to 15% for tree stem diameter 50-74cm</t>
  </si>
  <si>
    <t>TREE WORK OPERATION: Crown Thinning up to 15% for tree stem diameter 50-74cm</t>
  </si>
  <si>
    <t>TW090-D</t>
  </si>
  <si>
    <t>Crown Thinning up to 15% for tree stem diameter 40-49cm</t>
  </si>
  <si>
    <t>TREE WORK OPERATION: Crown Thinning up to 15% for tree stem diameter 40-49cm</t>
  </si>
  <si>
    <t>TW090-E</t>
  </si>
  <si>
    <t>Crown Thinning up to 15% for tree stem diameter 30-39cm</t>
  </si>
  <si>
    <t>TREE WORK OPERATION: Crown Thinning up to 15% for tree stem diameter 30-39cm</t>
  </si>
  <si>
    <t>TW090-F</t>
  </si>
  <si>
    <t>Crown Thinning up to 15% for tree stem diameter 25-29cm</t>
  </si>
  <si>
    <t>TREE WORK OPERATION: Crown Thinning up to 15% for tree stem diameter 25-29cm</t>
  </si>
  <si>
    <t>TW090-G</t>
  </si>
  <si>
    <t>Crown Thinning up to 15% for tree stem diameter 20-24cm</t>
  </si>
  <si>
    <t>TREE WORK OPERATION: Crown Thinning up to 15% for tree stem diameter 20-24cm</t>
  </si>
  <si>
    <t>TW090-H</t>
  </si>
  <si>
    <t>Crown Thinning up to 15% for tree stem diameter 15-19cm</t>
  </si>
  <si>
    <t>TREE WORK OPERATION: Crown Thinning up to 15% for tree stem diameter 15-19cm</t>
  </si>
  <si>
    <t>TW090-I</t>
  </si>
  <si>
    <t>Crown Thinning up to 15% for tree stem diameter 10-14cm</t>
  </si>
  <si>
    <t>TREE WORK OPERATION: Crown Thinning up to 15% for tree stem diameter 10-14cm</t>
  </si>
  <si>
    <t>TW100-A</t>
  </si>
  <si>
    <t>Crown Thinning up to 30% for tree stem diameter &gt;100cm</t>
  </si>
  <si>
    <t>TREE WORK OPERATION: Crown Thinning up to 30% for tree stem diameter &gt;100cm</t>
  </si>
  <si>
    <t>TW100-B</t>
  </si>
  <si>
    <t>Crown Thinning up to 30% for tree stem diameter 75-99cm</t>
  </si>
  <si>
    <t>TREE WORK OPERATION: Crown Thinning up to 30% for tree stem diameter 75-99cm</t>
  </si>
  <si>
    <t>TW100-C</t>
  </si>
  <si>
    <t>Crown Thinning up to 30% for tree stem diameter 50-74cm</t>
  </si>
  <si>
    <t>TREE WORK OPERATION: Crown Thinning up to 30% for tree stem diameter 50-74cm</t>
  </si>
  <si>
    <t>TW100-D</t>
  </si>
  <si>
    <t>Crown Thinning up to 30% for tree stem diameter 40-49cm</t>
  </si>
  <si>
    <t>TREE WORK OPERATION: Crown Thinning up to 30% for tree stem diameter 40-49cm</t>
  </si>
  <si>
    <t>TW100-E</t>
  </si>
  <si>
    <t>Crown Thinning up to 30% for tree stem diameter 30-39cm</t>
  </si>
  <si>
    <t>TREE WORK OPERATION: Crown Thinning up to 30% for tree stem diameter 30-39cm</t>
  </si>
  <si>
    <t>TW100-F</t>
  </si>
  <si>
    <t>Crown Thinning up to 30% for tree stem diameter 25-29cm</t>
  </si>
  <si>
    <t>TREE WORK OPERATION: Crown Thinning up to 30% for tree stem diameter 25-29cm</t>
  </si>
  <si>
    <t>TW100-G</t>
  </si>
  <si>
    <t>Crown Thinning up to 30% for tree stem diameter 20-24cm</t>
  </si>
  <si>
    <t>TREE WORK OPERATION: Crown Thinning up to 30% for tree stem diameter 20-24cm</t>
  </si>
  <si>
    <t>TW100-H</t>
  </si>
  <si>
    <t>Crown Thinning up to 30% for tree stem diameter 15-19cm</t>
  </si>
  <si>
    <t>TREE WORK OPERATION: Crown Thinning up to 30% for tree stem diameter 15-19cm</t>
  </si>
  <si>
    <t>TW110-A</t>
  </si>
  <si>
    <t>Crown Reduction up to 3.0m [height and/or spread radius] for tree stem diameter &gt;100cm</t>
  </si>
  <si>
    <t>TREE WORK OPERATION: Crown Reduction up to 3.0m [height and/or spread radius] for tree stem diameter &gt;100cm</t>
  </si>
  <si>
    <t>TW110-B</t>
  </si>
  <si>
    <t>Crown Reduction up to 3.0m [height and/or spread radius] for tree stem diameter 75-99cm</t>
  </si>
  <si>
    <t>TREE WORK OPERATION: Crown Reduction up to 3.0m [height and/or spread radius] for tree stem diameter 75-99cm</t>
  </si>
  <si>
    <t>TW110-C</t>
  </si>
  <si>
    <t>Crown Reduction up to 3.0m [height and/or spread radius] for tree stem diameter 50-74cm</t>
  </si>
  <si>
    <t>TREE WORK OPERATION: Crown Reduction up to 3.0m [height and/or spread radius] for tree stem diameter 50-74cm</t>
  </si>
  <si>
    <t>TW110-D</t>
  </si>
  <si>
    <t>Crown Reduction up to 3.0m [height and/or spread radius] for tree stem diameter 40-49cm</t>
  </si>
  <si>
    <t>TREE WORK OPERATION: Crown Reduction up to 3.0m [height and/or spread radius] for tree stem diameter 40-49cm</t>
  </si>
  <si>
    <t>TW110-E</t>
  </si>
  <si>
    <t>Crown Reduction up to 3.0m [height and/or spread radius] for tree stem diameter 30-39cm</t>
  </si>
  <si>
    <t>TREE WORK OPERATION: Crown Reduction up to 3.0m [height and/or spread radius] for tree stem diameter 30-39cm</t>
  </si>
  <si>
    <t>TW110-F</t>
  </si>
  <si>
    <t>Crown Reduction up to 3.0m [height and/or spread radius] for tree stem diameter 25-29cm</t>
  </si>
  <si>
    <t>TREE WORK OPERATION: Crown Reduction up to 3.0m [height and/or spread radius] for tree stem diameter 25-29cm</t>
  </si>
  <si>
    <t>TW110-G</t>
  </si>
  <si>
    <t>Crown Reduction up to 3.0m [height and/or spread radius] for tree stem diameter 20-24cm</t>
  </si>
  <si>
    <t>TREE WORK OPERATION: Crown Reduction up to 3.0m [height and/or spread radius] for tree stem diameter 20-24cm</t>
  </si>
  <si>
    <t>TW110-H</t>
  </si>
  <si>
    <t>Crown Reduction up to 3.0m [height and/or spread radius] for tree stem diameter 15-19cm</t>
  </si>
  <si>
    <t>TREE WORK OPERATION: Crown Reduction up to 3.0m [height and/or spread radius] for tree stem diameter 15-19cm</t>
  </si>
  <si>
    <t>TW120-A</t>
  </si>
  <si>
    <t>Crown Reduction up to 5.0m [height and/or spread radius] for tree stem diameter &gt;100cm</t>
  </si>
  <si>
    <t>TREE WORK OPERATION: Crown Reduction up to 5.0m [height and/or spread radius] for tree stem diameter &gt;100cm</t>
  </si>
  <si>
    <t>TW120-B</t>
  </si>
  <si>
    <t>Crown Reduction up to 5.0m [height and/or spread radius] for tree stem diameter 75-99cm</t>
  </si>
  <si>
    <t>TREE WORK OPERATION: Crown Reduction up to 5.0m [height and/or spread radius] for tree stem diameter 75-99cm</t>
  </si>
  <si>
    <t>TW120-C</t>
  </si>
  <si>
    <t>Crown Reduction up to 5.0m [height and/or spread radius] for tree stem diameter 50-74cm</t>
  </si>
  <si>
    <t>TREE WORK OPERATION: Crown Reduction up to 5.0m [height and/or spread radius] for tree stem diameter 50-74cm</t>
  </si>
  <si>
    <t>TW120-D</t>
  </si>
  <si>
    <t>Crown Reduction up to 5.0m [height and/or spread radius] for tree stem diameter 40-49cm</t>
  </si>
  <si>
    <t>TREE WORK OPERATION: Crown Reduction up to 5.0m [height and/or spread radius] for tree stem diameter 40-49cm</t>
  </si>
  <si>
    <t>TW120-E</t>
  </si>
  <si>
    <t>Crown Reduction up to 5.0m [height and/or spread radius] for tree stem diameter 30-39cm</t>
  </si>
  <si>
    <t>TREE WORK OPERATION: Crown Reduction up to 5.0m [height and/or spread radius] for tree stem diameter 30-39cm</t>
  </si>
  <si>
    <t>TW120-F</t>
  </si>
  <si>
    <t>Crown Reduction up to 5.0m [height and/or spread radius] for tree stem diameter 25-29cm</t>
  </si>
  <si>
    <t>TREE WORK OPERATION: Crown Reduction up to 5.0m [height and/or spread radius] for tree stem diameter 25-29cm</t>
  </si>
  <si>
    <t>TW120-G</t>
  </si>
  <si>
    <t>Crown Reduction up to 5.0m [height and/or spread radius] for tree stem diameter 20-24cm</t>
  </si>
  <si>
    <t>TREE WORK OPERATION: Crown Reduction up to 5.0m [height and/or spread radius] for tree stem diameter 20-24cm</t>
  </si>
  <si>
    <t>TW120-H</t>
  </si>
  <si>
    <t>Crown Reduction up to 5.0m [height and/or spread radius] for tree stem diameter 15-19cm</t>
  </si>
  <si>
    <t>TREE WORK OPERATION: Crown Reduction up to 5.0m [height and/or spread radius] for tree stem diameter 15-19cm</t>
  </si>
  <si>
    <t>TW130-A</t>
  </si>
  <si>
    <t>Selected Stem Removal for tree stem diameter &gt;100cm</t>
  </si>
  <si>
    <t>TREE WORK OPERATION: Selected Stem Removal for tree stem diameter &gt;100cm</t>
  </si>
  <si>
    <t>TW130-B</t>
  </si>
  <si>
    <t>Selected Stem Removal for tree stem diameter 75-99cm</t>
  </si>
  <si>
    <t>TREE WORK OPERATION: Selected Stem Removal for tree stem diameter 75-99cm</t>
  </si>
  <si>
    <t>TW130-C</t>
  </si>
  <si>
    <t>Selected Stem Removal for tree stem diameter 50-74cm</t>
  </si>
  <si>
    <t>TREE WORK OPERATION: Selected Stem Removal for tree stem diameter 50-74cm</t>
  </si>
  <si>
    <t>TW130-D</t>
  </si>
  <si>
    <t>Selected Stem Removal for tree stem diameter 40-49cm</t>
  </si>
  <si>
    <t>TREE WORK OPERATION: Selected Stem Removal for tree stem diameter 40-49cm</t>
  </si>
  <si>
    <t>TW130-E</t>
  </si>
  <si>
    <t>Selected Stem Removal for tree stem diameter 30-39cm</t>
  </si>
  <si>
    <t>TREE WORK OPERATION: Selected Stem Removal for tree stem diameter 30-39cm</t>
  </si>
  <si>
    <t>TW130-F</t>
  </si>
  <si>
    <t>Selected Stem Removal for tree stem diameter 25-29cm</t>
  </si>
  <si>
    <t>TREE WORK OPERATION: Selected Stem Removal for tree stem diameter 25-29cm</t>
  </si>
  <si>
    <t>TW130-G</t>
  </si>
  <si>
    <t>Selected Stem Removal for tree stem diameter 20-24cm</t>
  </si>
  <si>
    <t>TREE WORK OPERATION: Selected Stem Removal for tree stem diameter 20-24cm</t>
  </si>
  <si>
    <t>TW130-H</t>
  </si>
  <si>
    <t>Selected Stem Removal for tree stem diameter 15-19cm</t>
  </si>
  <si>
    <t>TREE WORK OPERATION: Selected Stem Removal for tree stem diameter 15-19cm</t>
  </si>
  <si>
    <t>TW130-I</t>
  </si>
  <si>
    <t>Selected Stem Removal for tree stem diameter 10-14cm</t>
  </si>
  <si>
    <t>TREE WORK OPERATION: Selected Stem Removal for tree stem diameter 10-14cm</t>
  </si>
  <si>
    <t>TW130-J</t>
  </si>
  <si>
    <t>Selected Stem Removal for tree stem diameter &lt;9cm</t>
  </si>
  <si>
    <t>TREE WORK OPERATION: Selected Stem Removal for tree stem diameter &lt;9cm</t>
  </si>
  <si>
    <t>TW140-A</t>
  </si>
  <si>
    <t>Selected Limb Removal for tree stem diameter &gt;100cm</t>
  </si>
  <si>
    <t>TREE WORK OPERATION: Selected Limb Removal for tree stem diameter &gt;100cm</t>
  </si>
  <si>
    <t>TW140-B</t>
  </si>
  <si>
    <t>Selected Limb Removal for tree stem diameter 75-99cm</t>
  </si>
  <si>
    <t>TREE WORK OPERATION: Selected Limb Removal for tree stem diameter 75-99cm</t>
  </si>
  <si>
    <t>TW140-C</t>
  </si>
  <si>
    <t>Selected Limb Removal for tree stem diameter 50-74cm</t>
  </si>
  <si>
    <t>TREE WORK OPERATION: Selected Limb Removal for tree stem diameter 50-74cm</t>
  </si>
  <si>
    <t>TW140-D</t>
  </si>
  <si>
    <t>Selected Limb Removal for tree stem diameter 40-49cm</t>
  </si>
  <si>
    <t>TREE WORK OPERATION: Selected Limb Removal for tree stem diameter 40-49cm</t>
  </si>
  <si>
    <t>TW140-E</t>
  </si>
  <si>
    <t>Selected Limb Removal for tree stem diameter 30-39cm</t>
  </si>
  <si>
    <t>TREE WORK OPERATION: Selected Limb Removal for tree stem diameter 30-39cm</t>
  </si>
  <si>
    <t>TW140-F</t>
  </si>
  <si>
    <t>Selected Limb Removal for tree stem diameter 25-29cm</t>
  </si>
  <si>
    <t>TREE WORK OPERATION: Selected Limb Removal for tree stem diameter 25-29cm</t>
  </si>
  <si>
    <t>TW140-G</t>
  </si>
  <si>
    <t>Selected Limb Removal for tree stem diameter 20-24cm</t>
  </si>
  <si>
    <t>TREE WORK OPERATION: Selected Limb Removal for tree stem diameter 20-24cm</t>
  </si>
  <si>
    <t>TW140-H</t>
  </si>
  <si>
    <t>Selected Limb Removal for tree stem diameter 15-19cm</t>
  </si>
  <si>
    <t>TREE WORK OPERATION: Selected Limb Removal for tree stem diameter 15-19cm</t>
  </si>
  <si>
    <t>TW150-A</t>
  </si>
  <si>
    <t>Selected Branch Removal for tree stem diameter &gt;100cm</t>
  </si>
  <si>
    <t>TREE WORK OPERATION: Selected Branch Removal for tree stem diameter &gt;100cm</t>
  </si>
  <si>
    <t>TW150-B</t>
  </si>
  <si>
    <t>Selected Branch Removal for tree stem diameter 75-99cm</t>
  </si>
  <si>
    <t>TREE WORK OPERATION: Selected Branch Removal for tree stem diameter 75-99cm</t>
  </si>
  <si>
    <t>TW150-C</t>
  </si>
  <si>
    <t>Selected Branch Removal for tree stem diameter 50-74cm</t>
  </si>
  <si>
    <t>TREE WORK OPERATION: Selected Branch Removal for tree stem diameter 50-74cm</t>
  </si>
  <si>
    <t>TW150-D</t>
  </si>
  <si>
    <t>Selected Branch Removal for tree stem diameter 40-49cm</t>
  </si>
  <si>
    <t>TREE WORK OPERATION: Selected Branch Removal for tree stem diameter 40-49cm</t>
  </si>
  <si>
    <t>TW150-E</t>
  </si>
  <si>
    <t>Selected Branch Removal for tree stem diameter 30-39cm</t>
  </si>
  <si>
    <t>TREE WORK OPERATION: Selected Branch Removal for tree stem diameter 30-39cm</t>
  </si>
  <si>
    <t>TW150-F</t>
  </si>
  <si>
    <t>Selected Branch Removal for tree stem diameter 25-29cm</t>
  </si>
  <si>
    <t>TREE WORK OPERATION: Selected Branch Removal for tree stem diameter 25-29cm</t>
  </si>
  <si>
    <t>TW150-G</t>
  </si>
  <si>
    <t>Selected Branch Removal for tree stem diameter 20-24cm</t>
  </si>
  <si>
    <t>TREE WORK OPERATION: Selected Branch Removal for tree stem diameter 20-24cm</t>
  </si>
  <si>
    <t>TW150-H</t>
  </si>
  <si>
    <t>Selected Branch Removal for tree stem diameter 15-19cm</t>
  </si>
  <si>
    <t>TREE WORK OPERATION: Selected Branch Removal for tree stem diameter 15-19cm</t>
  </si>
  <si>
    <t>TW160-A</t>
  </si>
  <si>
    <t>Remove Fallen Tree for tree stem diameter &gt;100cm</t>
  </si>
  <si>
    <t>TREE WORK OPERATION: Remove Fallen Tree for tree stem diameter &gt;100cm</t>
  </si>
  <si>
    <t>TW160-B</t>
  </si>
  <si>
    <t>Remove Fallen Tree for tree stem diameter 75-99cm</t>
  </si>
  <si>
    <t>TREE WORK OPERATION: Remove Fallen Tree for tree stem diameter 75-99cm</t>
  </si>
  <si>
    <t>TW160-C</t>
  </si>
  <si>
    <t>Remove Fallen Tree for tree stem diameter 50-74cm</t>
  </si>
  <si>
    <t>TREE WORK OPERATION: Remove Fallen Tree for tree stem diameter 50-74cm</t>
  </si>
  <si>
    <t>TW160-D</t>
  </si>
  <si>
    <t>Remove Fallen Tree for tree stem diameter 40-49cm</t>
  </si>
  <si>
    <t>TREE WORK OPERATION: Remove Fallen Tree for tree stem diameter 40-49cm</t>
  </si>
  <si>
    <t>TW160-E</t>
  </si>
  <si>
    <t>Remove Fallen Tree for tree stem diameter 30-39cm</t>
  </si>
  <si>
    <t>TREE WORK OPERATION: Remove Fallen Tree for tree stem diameter 30-39cm</t>
  </si>
  <si>
    <t>TW160-F</t>
  </si>
  <si>
    <t>Remove Fallen Tree for tree stem diameter 25-29cm</t>
  </si>
  <si>
    <t>TREE WORK OPERATION: Remove Fallen Tree for tree stem diameter 25-29cm</t>
  </si>
  <si>
    <t>TW160-G</t>
  </si>
  <si>
    <t>Remove Fallen Tree for tree stem diameter 20-24cm</t>
  </si>
  <si>
    <t>TREE WORK OPERATION: Remove Fallen Tree for tree stem diameter 20-24cm</t>
  </si>
  <si>
    <t>TW160-H</t>
  </si>
  <si>
    <t>Remove Fallen Tree for tree stem diameter 15-19cm</t>
  </si>
  <si>
    <t>TREE WORK OPERATION: Remove Fallen Tree for tree stem diameter 15-19cm</t>
  </si>
  <si>
    <t>TW160-I</t>
  </si>
  <si>
    <t>Remove Fallen Tree for tree stem diameter 10-14cm</t>
  </si>
  <si>
    <t>TREE WORK OPERATION: Remove Fallen Tree for tree stem diameter 10-14cm</t>
  </si>
  <si>
    <t>TW160-J</t>
  </si>
  <si>
    <t>Remove Fallen Tree for tree stem diameter &lt;9cm</t>
  </si>
  <si>
    <t>TREE WORK OPERATION: Remove Fallen Tree for tree stem diameter &lt;9cm</t>
  </si>
  <si>
    <t>TW170-A</t>
  </si>
  <si>
    <t>Remove Fallen Stem for tree stem diameter &gt;100cm</t>
  </si>
  <si>
    <t>TREE WORK OPERATION: Remove Fallen Stem for tree stem diameter &gt;100cm</t>
  </si>
  <si>
    <t>TW170-B</t>
  </si>
  <si>
    <t>Remove Fallen Stem for tree stem diameter 75-99cm</t>
  </si>
  <si>
    <t>TREE WORK OPERATION: Remove Fallen Stem for tree stem diameter 75-99cm</t>
  </si>
  <si>
    <t>TW170-C</t>
  </si>
  <si>
    <t>Remove Fallen Stem for tree stem diameter 50-74cm</t>
  </si>
  <si>
    <t>TREE WORK OPERATION: Remove Fallen Stem for tree stem diameter 50-74cm</t>
  </si>
  <si>
    <t>TW170-D</t>
  </si>
  <si>
    <t>Remove Fallen Stem for tree stem diameter 40-49cm</t>
  </si>
  <si>
    <t>TREE WORK OPERATION: Remove Fallen Stem for tree stem diameter 40-49cm</t>
  </si>
  <si>
    <t>TW170-E</t>
  </si>
  <si>
    <t>Remove Fallen Stem for tree stem diameter 30-39cm</t>
  </si>
  <si>
    <t>TREE WORK OPERATION: Remove Fallen Stem for tree stem diameter 30-39cm</t>
  </si>
  <si>
    <t>TW170-F</t>
  </si>
  <si>
    <t>Remove Fallen Stem for tree stem diameter 25-29cm</t>
  </si>
  <si>
    <t>TREE WORK OPERATION: Remove Fallen Stem for tree stem diameter 25-29cm</t>
  </si>
  <si>
    <t>TW170-G</t>
  </si>
  <si>
    <t>Remove Fallen Stem for tree stem diameter 20-24cm</t>
  </si>
  <si>
    <t>TREE WORK OPERATION: Remove Fallen Stem for tree stem diameter 20-24cm</t>
  </si>
  <si>
    <t>TW170-H</t>
  </si>
  <si>
    <t>Remove Fallen Stem for tree stem diameter 15-19cm</t>
  </si>
  <si>
    <t>TREE WORK OPERATION: Remove Fallen Stem for tree stem diameter 15-19cm</t>
  </si>
  <si>
    <t>TW180-A</t>
  </si>
  <si>
    <t>Remove Fallen Limb for tree stem diameter &gt;100cm</t>
  </si>
  <si>
    <t>TREE WORK OPERATION: Remove Fallen Limb for tree stem diameter &gt;100cm</t>
  </si>
  <si>
    <t>TW180-B</t>
  </si>
  <si>
    <t>Remove Fallen Limb for tree stem diameter 75-99cm</t>
  </si>
  <si>
    <t>TREE WORK OPERATION: Remove Fallen Limb for tree stem diameter 75-99cm</t>
  </si>
  <si>
    <t>TW180-C</t>
  </si>
  <si>
    <t>Remove Fallen Limb for tree stem diameter 50-74cm</t>
  </si>
  <si>
    <t>TREE WORK OPERATION: Remove Fallen Limb for tree stem diameter 50-74cm</t>
  </si>
  <si>
    <t>TW180-D</t>
  </si>
  <si>
    <t>Remove Fallen Limb for tree stem diameter 40-49cm</t>
  </si>
  <si>
    <t>TREE WORK OPERATION: Remove Fallen Limb for tree stem diameter 40-49cm</t>
  </si>
  <si>
    <t>TW180-E</t>
  </si>
  <si>
    <t>Remove Fallen Limb for tree stem diameter 30-39cm</t>
  </si>
  <si>
    <t>TREE WORK OPERATION: Remove Fallen Limb for tree stem diameter 30-39cm</t>
  </si>
  <si>
    <t>TW180-F</t>
  </si>
  <si>
    <t>Remove Fallen Limb for tree stem diameter 25-29cm</t>
  </si>
  <si>
    <t>TREE WORK OPERATION: Remove Fallen Limb for tree stem diameter 25-29cm</t>
  </si>
  <si>
    <t>TW180-G</t>
  </si>
  <si>
    <t>Remove Fallen Limb for tree stem diameter 20-24cm</t>
  </si>
  <si>
    <t>TREE WORK OPERATION: Remove Fallen Limb for tree stem diameter 20-24cm</t>
  </si>
  <si>
    <t>TW180-H</t>
  </si>
  <si>
    <t>Remove Fallen Limb for tree stem diameter 15-19cm</t>
  </si>
  <si>
    <t>TREE WORK OPERATION: Remove Fallen Limb for tree stem diameter 15-19cm</t>
  </si>
  <si>
    <t>TW190-A</t>
  </si>
  <si>
    <t>Remove Fallen Branch for tree stem diameter &gt;100cm</t>
  </si>
  <si>
    <t>TREE WORK OPERATION: Remove Fallen Branch for tree stem diameter &gt;100cm</t>
  </si>
  <si>
    <t>TW190-B</t>
  </si>
  <si>
    <t>Remove Fallen Branch for tree stem diameter 75-99cm</t>
  </si>
  <si>
    <t>TREE WORK OPERATION: Remove Fallen Branch for tree stem diameter 75-99cm</t>
  </si>
  <si>
    <t>TW190-C</t>
  </si>
  <si>
    <t>Remove Fallen Branch for tree stem diameter 50-74cm</t>
  </si>
  <si>
    <t>TREE WORK OPERATION: Remove Fallen Branch for tree stem diameter 50-74cm</t>
  </si>
  <si>
    <t>TW190-D</t>
  </si>
  <si>
    <t>Remove Fallen Branch for tree stem diameter 40-49cm</t>
  </si>
  <si>
    <t>TREE WORK OPERATION: Remove Fallen Branch for tree stem diameter 40-49cm</t>
  </si>
  <si>
    <t>TW190-E</t>
  </si>
  <si>
    <t>Remove Fallen Branch for tree stem diameter 30-39cm</t>
  </si>
  <si>
    <t>TREE WORK OPERATION: Remove Fallen Branch for tree stem diameter 30-39cm</t>
  </si>
  <si>
    <t>TW190-F</t>
  </si>
  <si>
    <t>Remove Fallen Branch for tree stem diameter 25-29cm</t>
  </si>
  <si>
    <t>TREE WORK OPERATION: Remove Fallen Branch for tree stem diameter 25-29cm</t>
  </si>
  <si>
    <t>TW190-G</t>
  </si>
  <si>
    <t>Remove Fallen Branch for tree stem diameter 20-24cm</t>
  </si>
  <si>
    <t>TREE WORK OPERATION: Remove Fallen Branch for tree stem diameter 20-24cm</t>
  </si>
  <si>
    <t>TW190-H</t>
  </si>
  <si>
    <t>Remove Fallen Branch for tree stem diameter 15-19cm</t>
  </si>
  <si>
    <t>TREE WORK OPERATION: Remove Fallen Branch for tree stem diameter 15-19cm</t>
  </si>
  <si>
    <t>TW190-I</t>
  </si>
  <si>
    <t>Remove Fallen Branch for tree stem diameter 10-14cm</t>
  </si>
  <si>
    <t>TREE WORK OPERATION: Remove Fallen Branch for tree stem diameter 10-14cm</t>
  </si>
  <si>
    <t>TW190-J</t>
  </si>
  <si>
    <t>Remove Fallen Branch for tree stem diameter &lt;9cm</t>
  </si>
  <si>
    <t>TREE WORK OPERATION: Remove Fallen Branch for tree stem diameter &lt;9cm</t>
  </si>
  <si>
    <t>TW200-A</t>
  </si>
  <si>
    <t>Remove Basal Growth for tree stem diameter &gt;100cm</t>
  </si>
  <si>
    <t>TREE WORK OPERATION: Remove Basal Growth for tree stem diameter &gt;100cm</t>
  </si>
  <si>
    <t>TW200-B</t>
  </si>
  <si>
    <t>Remove Basal Growth for tree stem diameter 75-99cm</t>
  </si>
  <si>
    <t>TREE WORK OPERATION: Remove Basal Growth for tree stem diameter 75-99cm</t>
  </si>
  <si>
    <t>TW200-C</t>
  </si>
  <si>
    <t>Remove Basal Growth for tree stem diameter 50-74cm</t>
  </si>
  <si>
    <t>TREE WORK OPERATION: Remove Basal Growth for tree stem diameter 50-74cm</t>
  </si>
  <si>
    <t>TW200-D</t>
  </si>
  <si>
    <t>Remove Basal Growth for tree stem diameter 40-49cm</t>
  </si>
  <si>
    <t>TREE WORK OPERATION: Remove Basal Growth for tree stem diameter 40-49cm</t>
  </si>
  <si>
    <t>TW200-E</t>
  </si>
  <si>
    <t>Remove Basal Growth for tree stem diameter 30-39cm</t>
  </si>
  <si>
    <t>TREE WORK OPERATION: Remove Basal Growth for tree stem diameter 30-39cm</t>
  </si>
  <si>
    <t>TW200-F</t>
  </si>
  <si>
    <t>Remove Basal Growth for tree stem diameter 25-29cm</t>
  </si>
  <si>
    <t>TREE WORK OPERATION: Remove Basal Growth for tree stem diameter 25-29cm</t>
  </si>
  <si>
    <t>TW200-G</t>
  </si>
  <si>
    <t>Remove Basal Growth for tree stem diameter 20-24cm</t>
  </si>
  <si>
    <t>TREE WORK OPERATION: Remove Basal Growth for tree stem diameter 20-24cm</t>
  </si>
  <si>
    <t>TW200-H</t>
  </si>
  <si>
    <t>Remove Basal Growth for tree stem diameter 15-19cm</t>
  </si>
  <si>
    <t>TREE WORK OPERATION: Remove Basal Growth for tree stem diameter 15-19cm</t>
  </si>
  <si>
    <t>TW200-I</t>
  </si>
  <si>
    <t>Remove Basal Growth for tree stem diameter 10-14cm</t>
  </si>
  <si>
    <t>TREE WORK OPERATION: Remove Basal Growth for tree stem diameter 10-14cm</t>
  </si>
  <si>
    <t>TW200-J</t>
  </si>
  <si>
    <t>Remove Basal Growth for tree stem diameter &lt;9cm</t>
  </si>
  <si>
    <t>TREE WORK OPERATION: Remove Basal Growth for tree stem diameter &lt;9cm</t>
  </si>
  <si>
    <t>TW210-A</t>
  </si>
  <si>
    <t>Remove Epicormic Growth for tree stem diameter &gt;100cm</t>
  </si>
  <si>
    <t>TREE WORK OPERATION: Remove Epicormic Growth for tree stem diameter &gt;100cm</t>
  </si>
  <si>
    <t>TW210-B</t>
  </si>
  <si>
    <t>Remove Epicormic Growth for tree stem diameter 75-99cm</t>
  </si>
  <si>
    <t>TREE WORK OPERATION: Remove Epicormic Growth for tree stem diameter 75-99cm</t>
  </si>
  <si>
    <t>TW210-C</t>
  </si>
  <si>
    <t>Remove Epicormic Growth for tree stem diameter 50-74cm</t>
  </si>
  <si>
    <t>TREE WORK OPERATION: Remove Epicormic Growth for tree stem diameter 50-74cm</t>
  </si>
  <si>
    <t>TW210-D</t>
  </si>
  <si>
    <t>Remove Epicormic Growth for tree stem diameter 40-49cm</t>
  </si>
  <si>
    <t>TREE WORK OPERATION: Remove Epicormic Growth for tree stem diameter 40-49cm</t>
  </si>
  <si>
    <t>TW210-E</t>
  </si>
  <si>
    <t>Remove Epicormic Growth for tree stem diameter 30-39cm</t>
  </si>
  <si>
    <t>TREE WORK OPERATION: Remove Epicormic Growth for tree stem diameter 30-39cm</t>
  </si>
  <si>
    <t>TW210-F</t>
  </si>
  <si>
    <t>Remove Epicormic Growth for tree stem diameter 25-29cm</t>
  </si>
  <si>
    <t>TREE WORK OPERATION: Remove Epicormic Growth for tree stem diameter 25-29cm</t>
  </si>
  <si>
    <t>TW210-G</t>
  </si>
  <si>
    <t>Remove Epicormic Growth for tree stem diameter 20-24cm</t>
  </si>
  <si>
    <t>TREE WORK OPERATION: Remove Epicormic Growth for tree stem diameter 20-24cm</t>
  </si>
  <si>
    <t>TW210-H</t>
  </si>
  <si>
    <t>Remove Epicormic Growth for tree stem diameter 15-19cm</t>
  </si>
  <si>
    <t>TREE WORK OPERATION: Remove Epicormic Growth for tree stem diameter 15-19cm</t>
  </si>
  <si>
    <t>TW210-I</t>
  </si>
  <si>
    <t>Remove Epicormic Growth for tree stem diameter 10-14cm</t>
  </si>
  <si>
    <t>TREE WORK OPERATION: Remove Epicormic Growth for tree stem diameter 10-14cm</t>
  </si>
  <si>
    <t>TW210-J</t>
  </si>
  <si>
    <t>Remove Epicormic Growth for tree stem diameter &lt;9cm</t>
  </si>
  <si>
    <t>TREE WORK OPERATION: Remove Epicormic Growth for tree stem diameter &lt;9cm</t>
  </si>
  <si>
    <t>TW220-A</t>
  </si>
  <si>
    <t>Clear Overhead Services And Facilities for tree stem diameter &gt;100cm</t>
  </si>
  <si>
    <t>TREE WORK OPERATION: Clear Overhead Services And Facilities for tree stem diameter &gt;100cm</t>
  </si>
  <si>
    <t>TW220-B</t>
  </si>
  <si>
    <t>Clear Overhead Services And Facilities for tree stem diameter 75-99cm</t>
  </si>
  <si>
    <t>TREE WORK OPERATION: Clear Overhead Services And Facilities for tree stem diameter 75-99cm</t>
  </si>
  <si>
    <t>TW220-C</t>
  </si>
  <si>
    <t>Clear Overhead Services And Facilities for tree stem diameter 50-74cm</t>
  </si>
  <si>
    <t>TREE WORK OPERATION: Clear Overhead Services And Facilities for tree stem diameter 50-74cm</t>
  </si>
  <si>
    <t>TW220-D</t>
  </si>
  <si>
    <t>Clear Overhead Services And Facilities for tree stem diameter 40-49cm</t>
  </si>
  <si>
    <t>TREE WORK OPERATION: Clear Overhead Services And Facilities for tree stem diameter 40-49cm</t>
  </si>
  <si>
    <t>TW220-E</t>
  </si>
  <si>
    <t>Clear Overhead Services And Facilities for tree stem diameter 30-39cm</t>
  </si>
  <si>
    <t>TREE WORK OPERATION: Clear Overhead Services And Facilities for tree stem diameter 30-39cm</t>
  </si>
  <si>
    <t>TW220-F</t>
  </si>
  <si>
    <t>Clear Overhead Services And Facilities for tree stem diameter 25-29cm</t>
  </si>
  <si>
    <t>TREE WORK OPERATION: Clear Overhead Services And Facilities for tree stem diameter 25-29cm</t>
  </si>
  <si>
    <t>TW220-G</t>
  </si>
  <si>
    <t>Clear Overhead Services And Facilities for tree stem diameter 20-24cm</t>
  </si>
  <si>
    <t>TREE WORK OPERATION: Clear Overhead Services And Facilities for tree stem diameter 20-24cm</t>
  </si>
  <si>
    <t>TW220-H</t>
  </si>
  <si>
    <t>Clear Overhead Services And Facilities for tree stem diameter 15-19cm</t>
  </si>
  <si>
    <t>TREE WORK OPERATION: Clear Overhead Services And Facilities for tree stem diameter 15-19cm</t>
  </si>
  <si>
    <t>TW230-A</t>
  </si>
  <si>
    <t>Repollarding Up To 5yrs Growth for tree stem diameter &gt;100cm</t>
  </si>
  <si>
    <t>TREE WORK OPERATION: Repollarding Up To 5yrs Growth for tree stem diameter &gt;100cm</t>
  </si>
  <si>
    <t>TW230-B</t>
  </si>
  <si>
    <t>Repollarding Up To 5yrs Growth for tree stem diameter 75-99cm</t>
  </si>
  <si>
    <t>TREE WORK OPERATION: Repollarding Up To 5yrs Growth for tree stem diameter 75-99cm</t>
  </si>
  <si>
    <t>TW230-C</t>
  </si>
  <si>
    <t>Repollarding Up To 5yrs Growth for tree stem diameter 50-74cm</t>
  </si>
  <si>
    <t>TREE WORK OPERATION: Repollarding Up To 5yrs Growth for tree stem diameter 50-74cm</t>
  </si>
  <si>
    <t>TW230-D</t>
  </si>
  <si>
    <t>Repollarding Up To 5yrs Growth for tree stem diameter 40-49cm</t>
  </si>
  <si>
    <t>TREE WORK OPERATION: Repollarding Up To 5yrs Growth for tree stem diameter 40-49cm</t>
  </si>
  <si>
    <t>TW230-E</t>
  </si>
  <si>
    <t>Repollarding Up To 5yrs Growth for tree stem diameter 30-39cm</t>
  </si>
  <si>
    <t>TREE WORK OPERATION: Repollarding Up To 5yrs Growth for tree stem diameter 30-39cm</t>
  </si>
  <si>
    <t>TW230-F</t>
  </si>
  <si>
    <t>Repollarding Up To 5yrs Growth for tree stem diameter 25-29cm</t>
  </si>
  <si>
    <t>TREE WORK OPERATION: Repollarding Up To 5yrs Growth for tree stem diameter 25-29cm</t>
  </si>
  <si>
    <t>TW230-G</t>
  </si>
  <si>
    <t>Repollarding Up To 5yrs Growth for tree stem diameter 20-24cm</t>
  </si>
  <si>
    <t>TREE WORK OPERATION: Repollarding Up To 5yrs Growth for tree stem diameter 20-24cm</t>
  </si>
  <si>
    <t>TW230-H</t>
  </si>
  <si>
    <t>Repollarding Up To 5yrs Growth for tree stem diameter 15-19cm</t>
  </si>
  <si>
    <t>TREE WORK OPERATION: Repollarding Up To 5yrs Growth for tree stem diameter 15-19cm</t>
  </si>
  <si>
    <t>TW230-I</t>
  </si>
  <si>
    <t>Repollarding Up To 5yrs Growth for tree stem diameter 10-14cm</t>
  </si>
  <si>
    <t>TREE WORK OPERATION: Repollarding Up To 5yrs Growth for tree stem diameter 10-14cm</t>
  </si>
  <si>
    <t>TW240-A</t>
  </si>
  <si>
    <t>Repollarding Over 5yrs Growth for tree stem diameter &gt;100cm</t>
  </si>
  <si>
    <t>TREE WORK OPERATION: Repollarding Over 5yrs Growth for tree stem diameter &gt;100cm</t>
  </si>
  <si>
    <t>TW240-B</t>
  </si>
  <si>
    <t>Repollarding Over 5yrs Growth for tree stem diameter 75-99cm</t>
  </si>
  <si>
    <t>TREE WORK OPERATION: Repollarding Over 5yrs Growth for tree stem diameter 75-99cm</t>
  </si>
  <si>
    <t>TW240-C</t>
  </si>
  <si>
    <t>Repollarding Over 5yrs Growth for tree stem diameter 50-74cm</t>
  </si>
  <si>
    <t>TREE WORK OPERATION: Repollarding Over 5yrs Growth for tree stem diameter 50-74cm</t>
  </si>
  <si>
    <t>TW240-D</t>
  </si>
  <si>
    <t>Repollarding Over 5yrs Growth for tree stem diameter 40-49cm</t>
  </si>
  <si>
    <t>TREE WORK OPERATION: Repollarding Over 5yrs Growth for tree stem diameter 40-49cm</t>
  </si>
  <si>
    <t>TW240-E</t>
  </si>
  <si>
    <t>Repollarding Over 5yrs Growth for tree stem diameter 30-39cm</t>
  </si>
  <si>
    <t>TREE WORK OPERATION: Repollarding Over 5yrs Growth for tree stem diameter 30-39cm</t>
  </si>
  <si>
    <t>TW240-F</t>
  </si>
  <si>
    <t>Repollarding Over 5yrs Growth for tree stem diameter 25-29cm</t>
  </si>
  <si>
    <t>TREE WORK OPERATION: Repollarding Over 5yrs Growth for tree stem diameter 25-29cm</t>
  </si>
  <si>
    <t>TW240-G</t>
  </si>
  <si>
    <t>Repollarding Over 5yrs Growth for tree stem diameter 20-24cm</t>
  </si>
  <si>
    <t>TREE WORK OPERATION: Repollarding Over 5yrs Growth for tree stem diameter 20-24cm</t>
  </si>
  <si>
    <t>TW240-H</t>
  </si>
  <si>
    <t>Repollarding Over 5yrs Growth for tree stem diameter 15-19cm</t>
  </si>
  <si>
    <t>TREE WORK OPERATION: Repollarding Over 5yrs Growth for tree stem diameter 15-19cm</t>
  </si>
  <si>
    <t>TW240-I</t>
  </si>
  <si>
    <t>Repollarding Over 5yrs Growth for tree stem diameter 10-14cm</t>
  </si>
  <si>
    <t>TREE WORK OPERATION: Repollarding Over 5yrs Growth for tree stem diameter 10-14cm</t>
  </si>
  <si>
    <t>TW250-A</t>
  </si>
  <si>
    <t>Crown Balance Up To 15% for tree stem diameter &gt;100cm</t>
  </si>
  <si>
    <t>TREE WORK OPERATION: Crown Balance Up To 15% for tree stem diameter &gt;100cm</t>
  </si>
  <si>
    <t>TW250-B</t>
  </si>
  <si>
    <t>Crown Balance Up To 15% for tree stem diameter 75-99cm</t>
  </si>
  <si>
    <t>TREE WORK OPERATION: Crown Balance Up To 15% for tree stem diameter 75-99cm</t>
  </si>
  <si>
    <t>TW250-C</t>
  </si>
  <si>
    <t>Crown Balance Up To 15% for tree stem diameter 50-74cm</t>
  </si>
  <si>
    <t>TREE WORK OPERATION: Crown Balance Up To 15% for tree stem diameter 50-74cm</t>
  </si>
  <si>
    <t>TW250-D</t>
  </si>
  <si>
    <t>Crown Balance Up To 15% for tree stem diameter 40-49cm</t>
  </si>
  <si>
    <t>TREE WORK OPERATION: Crown Balance Up To 15% for tree stem diameter 40-49cm</t>
  </si>
  <si>
    <t>TW250-E</t>
  </si>
  <si>
    <t>Crown Balance Up To 15% for tree stem diameter 30-39cm</t>
  </si>
  <si>
    <t>TREE WORK OPERATION: Crown Balance Up To 15% for tree stem diameter 30-39cm</t>
  </si>
  <si>
    <t>TW250-F</t>
  </si>
  <si>
    <t>Crown Balance Up To 15% for tree stem diameter 25-29cm</t>
  </si>
  <si>
    <t>TREE WORK OPERATION: Crown Balance Up To 15% for tree stem diameter 25-29cm</t>
  </si>
  <si>
    <t>TW250-G</t>
  </si>
  <si>
    <t>Crown Balance Up To 15% for tree stem diameter 20-24cm</t>
  </si>
  <si>
    <t>TREE WORK OPERATION: Crown Balance Up To 15% for tree stem diameter 20-24cm</t>
  </si>
  <si>
    <t>TW250-H</t>
  </si>
  <si>
    <t>Crown Balance Up To 15% for tree stem diameter 15-19cm</t>
  </si>
  <si>
    <t>TREE WORK OPERATION: Crown Balance Up To 15% for tree stem diameter 15-19cm</t>
  </si>
  <si>
    <t>TW260-A</t>
  </si>
  <si>
    <t>Crown balance Up To 30% for tree stem diameter &gt;100cm</t>
  </si>
  <si>
    <t>TREE WORK OPERATION: Crown balance Up To 30% for tree stem diameter &gt;100cm</t>
  </si>
  <si>
    <t>TW260-B</t>
  </si>
  <si>
    <t>Crown balance Up To 30% for tree stem diameter 75-99cm</t>
  </si>
  <si>
    <t>TREE WORK OPERATION: Crown balance Up To 30% for tree stem diameter 75-99cm</t>
  </si>
  <si>
    <t>TW260-C</t>
  </si>
  <si>
    <t>Crown balance Up To 30% for tree stem diameter 50-74cm</t>
  </si>
  <si>
    <t>TREE WORK OPERATION: Crown balance Up To 30% for tree stem diameter 50-74cm</t>
  </si>
  <si>
    <t>TW260-D</t>
  </si>
  <si>
    <t>Crown balance Up To 30% for tree stem diameter 40-49cm</t>
  </si>
  <si>
    <t>TREE WORK OPERATION: Crown balance Up To 30% for tree stem diameter 40-49cm</t>
  </si>
  <si>
    <t>TW260-E</t>
  </si>
  <si>
    <t>Crown balance Up To 30% for tree stem diameter 30-39cm</t>
  </si>
  <si>
    <t>TREE WORK OPERATION: Crown balance Up To 30% for tree stem diameter 30-39cm</t>
  </si>
  <si>
    <t>TW260-F</t>
  </si>
  <si>
    <t>Crown balance Up To 30% for tree stem diameter 25-29cm</t>
  </si>
  <si>
    <t>TREE WORK OPERATION: Crown balance Up To 30% for tree stem diameter 25-29cm</t>
  </si>
  <si>
    <t>TW260-G</t>
  </si>
  <si>
    <t>Crown balance Up To 30% for tree stem diameter 20-24cm</t>
  </si>
  <si>
    <t>TREE WORK OPERATION: Crown balance Up To 30% for tree stem diameter 20-24cm</t>
  </si>
  <si>
    <t>TW260-H</t>
  </si>
  <si>
    <t>Crown balance Up To 30% for tree stem diameter 15-19cm</t>
  </si>
  <si>
    <t>TREE WORK OPERATION: Crown balance Up To 30% for tree stem diameter 15-19cm</t>
  </si>
  <si>
    <t>TW270-A</t>
  </si>
  <si>
    <t>Sectional Fell &gt;100cm</t>
  </si>
  <si>
    <t>FELLING AND REMOVAL OPERATIONS: Sectional Fell &gt;100cm</t>
  </si>
  <si>
    <t>TW270-B</t>
  </si>
  <si>
    <t>Sectional Fell 75-99cm</t>
  </si>
  <si>
    <t>FELLING AND REMOVAL OPERATIONS: Sectional Fell 75-99cm</t>
  </si>
  <si>
    <t>TW270-C</t>
  </si>
  <si>
    <t>Sectional Fell 50-74cm</t>
  </si>
  <si>
    <t>FELLING AND REMOVAL OPERATIONS: Sectional Fell 50-74cm</t>
  </si>
  <si>
    <t>TW270-D</t>
  </si>
  <si>
    <t>Sectional Fell 40-49cm</t>
  </si>
  <si>
    <t>FELLING AND REMOVAL OPERATIONS: Sectional Fell 40-49cm</t>
  </si>
  <si>
    <t>TW270-E</t>
  </si>
  <si>
    <t>Sectional Fell 30-39cm</t>
  </si>
  <si>
    <t>FELLING AND REMOVAL OPERATIONS: Sectional Fell 30-39cm</t>
  </si>
  <si>
    <t>TW270-F</t>
  </si>
  <si>
    <t>Sectional Fell 25-29cm</t>
  </si>
  <si>
    <t>FELLING AND REMOVAL OPERATIONS: Sectional Fell 25-29cm</t>
  </si>
  <si>
    <t>TW270-G</t>
  </si>
  <si>
    <t>Sectional Fell 20-24cm</t>
  </si>
  <si>
    <t>FELLING AND REMOVAL OPERATIONS: Sectional Fell 20-24cm</t>
  </si>
  <si>
    <t>TW270-H</t>
  </si>
  <si>
    <t>Sectional Fell 15-19cm</t>
  </si>
  <si>
    <t>FELLING AND REMOVAL OPERATIONS: Sectional Fell 15-19cm</t>
  </si>
  <si>
    <t>TW270-I</t>
  </si>
  <si>
    <t>Sectional Fell 10-14cm</t>
  </si>
  <si>
    <t>FELLING AND REMOVAL OPERATIONS: Sectional Fell 10-14cm</t>
  </si>
  <si>
    <t>TW280-A</t>
  </si>
  <si>
    <t>Clear fell tree &gt;100cm</t>
  </si>
  <si>
    <t>FELLING AND REMOVAL OPERATIONS: Clear fell tree &gt;100cm</t>
  </si>
  <si>
    <t>TW280-B</t>
  </si>
  <si>
    <t>Clear fell tree 75-99cm</t>
  </si>
  <si>
    <t>FELLING AND REMOVAL OPERATIONS: Clear fell tree 75-99cm</t>
  </si>
  <si>
    <t>TW280-C</t>
  </si>
  <si>
    <t>Clear fell tree 50-74cm</t>
  </si>
  <si>
    <t>FELLING AND REMOVAL OPERATIONS: Clear fell tree 50-74cm</t>
  </si>
  <si>
    <t>TW280-D</t>
  </si>
  <si>
    <t>Clear fell tree 40-49cm</t>
  </si>
  <si>
    <t>FELLING AND REMOVAL OPERATIONS: Clear fell tree 40-49cm</t>
  </si>
  <si>
    <t>TW280-E</t>
  </si>
  <si>
    <t>Clear fell tree 30-39cm</t>
  </si>
  <si>
    <t>FELLING AND REMOVAL OPERATIONS: Clear fell tree 30-39cm</t>
  </si>
  <si>
    <t>TW280-F</t>
  </si>
  <si>
    <t>Clear fell tree 25-29cm</t>
  </si>
  <si>
    <t>FELLING AND REMOVAL OPERATIONS: Clear fell tree 25-29cm</t>
  </si>
  <si>
    <t>TW280-G</t>
  </si>
  <si>
    <t>Clear fell tree 20-24cm</t>
  </si>
  <si>
    <t>FELLING AND REMOVAL OPERATIONS: Clear fell tree 20-24cm</t>
  </si>
  <si>
    <t>TW280-H</t>
  </si>
  <si>
    <t>Clear fell tree 15-19cm</t>
  </si>
  <si>
    <t>FELLING AND REMOVAL OPERATIONS: Clear fell tree 15-19cm</t>
  </si>
  <si>
    <t>TW280-I</t>
  </si>
  <si>
    <t>Clear fell tree 10-14cm</t>
  </si>
  <si>
    <t>FELLING AND REMOVAL OPERATIONS: Clear fell tree 10-14cm</t>
  </si>
  <si>
    <t>TW280-J</t>
  </si>
  <si>
    <t>Clear fell tree &lt;9cm</t>
  </si>
  <si>
    <t>FELLING AND REMOVAL OPERATIONS: Clear fell tree &lt;9cm</t>
  </si>
  <si>
    <t>TW290-H</t>
  </si>
  <si>
    <t>Cut down Shrub or Juvenile tree Code 15-19cm</t>
  </si>
  <si>
    <t>FELLING AND REMOVAL OPERATIONS: Cut down Shrub or Juvenile tree Code 15-19cm</t>
  </si>
  <si>
    <t>TW290-I</t>
  </si>
  <si>
    <t>Cut down Shrub or Juvenile tree Code 10-14cm</t>
  </si>
  <si>
    <t>FELLING AND REMOVAL OPERATIONS: Cut down Shrub or Juvenile tree Code 10-14cm</t>
  </si>
  <si>
    <t>TW290-J</t>
  </si>
  <si>
    <t>Cut down Shrub or Juvenile tree Code &lt;9cm</t>
  </si>
  <si>
    <t>FELLING AND REMOVAL OPERATIONS: Cut down Shrub or Juvenile tree Code &lt;9cm</t>
  </si>
  <si>
    <t>TW300-H</t>
  </si>
  <si>
    <t>Cut down Shrub or Juvenile tree (inc. grub out roots) 15-19cm</t>
  </si>
  <si>
    <t>FELLING AND REMOVAL OPERATIONS: Cut down Shrub or Juvenile tree (inc. grub out roots) 15-19cm</t>
  </si>
  <si>
    <t>TW300-I</t>
  </si>
  <si>
    <t>Cut down Shrub or Juvenile tree (inc. grub out roots) 10-14cm</t>
  </si>
  <si>
    <t>FELLING AND REMOVAL OPERATIONS: Cut down Shrub or Juvenile tree (inc. grub out roots) 10-14cm</t>
  </si>
  <si>
    <t>TW300-J</t>
  </si>
  <si>
    <t>Cut down Shrub or Juvenile tree (inc. grub out roots) &lt;9cm</t>
  </si>
  <si>
    <t>FELLING AND REMOVAL OPERATIONS: Cut down Shrub or Juvenile tree (inc. grub out roots) &lt;9cm</t>
  </si>
  <si>
    <t>TP010</t>
  </si>
  <si>
    <t>Plant tree (excluding cost of tree and materials) - Feathered</t>
  </si>
  <si>
    <t>TREE PLANTING OPERATIONS: Plant tree (excluding cost of tree and materials) - Feathered</t>
  </si>
  <si>
    <t>TP020</t>
  </si>
  <si>
    <t>Plant tree (excluding cost of tree and materials) - Standard 8-10cm</t>
  </si>
  <si>
    <t>TREE PLANTING OPERATIONS: Plant tree (excluding cost of tree and materials) - Standard 8-10cm</t>
  </si>
  <si>
    <t>TP030</t>
  </si>
  <si>
    <t>Plant tree (excluding cost of tree and materials) - Standard 10-12cm</t>
  </si>
  <si>
    <t>TREE PLANTING OPERATIONS: Plant tree (excluding cost of tree and materials) - Standard 10-12cm</t>
  </si>
  <si>
    <t>TP040</t>
  </si>
  <si>
    <t>Plant tree (excluding cost of tree and materials) - Standard 12-14cm</t>
  </si>
  <si>
    <t>TREE PLANTING OPERATIONS: Plant tree (excluding cost of tree and materials) - Standard 12-14cm</t>
  </si>
  <si>
    <t>TP050</t>
  </si>
  <si>
    <t>Plant tree (excluding cost of tree and materials) - Standard 14-16cm</t>
  </si>
  <si>
    <t>TREE PLANTING OPERATIONS: Plant tree (excluding cost of tree and materials) - Standard 14-16cm</t>
  </si>
  <si>
    <t>HW010</t>
  </si>
  <si>
    <t>Light trimming of hedges up to 2m in height  - &lt;10cm dbh (depth breast height)</t>
  </si>
  <si>
    <t>HEDGE TRIMMING OPERATIONS: Light trimming of hedges up to 2m in height  - &lt;10</t>
  </si>
  <si>
    <t>Linear Metre</t>
  </si>
  <si>
    <t>HW020</t>
  </si>
  <si>
    <t>Light trimming of hedges up to 2m in height  - 10-100cm dbh (depth breast height)</t>
  </si>
  <si>
    <t>HEDGE TRIMMING OPERATIONS: Light trimming of hedges up to 2m in height  - 10-100</t>
  </si>
  <si>
    <t>HW030</t>
  </si>
  <si>
    <t>Light trimming of hedges up to 2m in height  - &gt;100cm dbh (depth breast height)</t>
  </si>
  <si>
    <t>HEDGE TRIMMING OPERATIONS: Light trimming of hedges up to 2m in height  - &gt;100</t>
  </si>
  <si>
    <t>HW040</t>
  </si>
  <si>
    <t>Light trimming of hedges up to 3m in height  - &lt;10cm dbh (depth breast height)</t>
  </si>
  <si>
    <t>HEDGE TRIMMING OPERATIONS: Light trimming of hedges up to 3m in height  - &lt;10</t>
  </si>
  <si>
    <t>HW050</t>
  </si>
  <si>
    <t>Light trimming of hedges up to 3m in height  - 10-100cm dbh (depth breast height)</t>
  </si>
  <si>
    <t>HEDGE TRIMMING OPERATIONS: Light trimming of hedges up to 3m in height  - 10-100</t>
  </si>
  <si>
    <t>HW060</t>
  </si>
  <si>
    <t>Light trimming of hedges up to 3m in height  - &gt;100cm dbh (depth breast height)</t>
  </si>
  <si>
    <t>HEDGE TRIMMING OPERATIONS: Light trimming of hedges up to 3m in height  - &gt;100</t>
  </si>
  <si>
    <t>HW070</t>
  </si>
  <si>
    <t>Light trimming of hedges up to 5m in height - &lt;10cm dbh (depth breast height)</t>
  </si>
  <si>
    <t>HEDGE TRIMMING OPERATIONS: Light trimming of hedges up to 5m in height - &lt;10</t>
  </si>
  <si>
    <t>HW080</t>
  </si>
  <si>
    <t>Light trimming of hedges up to 5m in height - 10-100cm dbh (depth breast height)</t>
  </si>
  <si>
    <t>HEDGE TRIMMING OPERATIONS: Light trimming of hedges up to 5m in height - 10-100</t>
  </si>
  <si>
    <t>HW090</t>
  </si>
  <si>
    <t>Light trimming of hedges up to 5m in height - &gt;100cm dbh (depth breast height)</t>
  </si>
  <si>
    <t>HEDGE TRIMMING OPERATIONS: Light trimming of hedges up to 5m in height - &gt;100</t>
  </si>
  <si>
    <t>HW100</t>
  </si>
  <si>
    <t>Heavy trimming of hedges up to 2m in height - &lt;10cm dbh (depth breast height)</t>
  </si>
  <si>
    <t>HEDGE TRIMMING OPERATIONS: Heavy trimming of hedges up to 2m in height - &lt;10</t>
  </si>
  <si>
    <t>HW110</t>
  </si>
  <si>
    <t>Heavy trimming of hedges up to 2m in height - 10-100cm dbh (diameter breast height)</t>
  </si>
  <si>
    <t>HEDGE TRIMMING OPERATIONS: Heavy trimming of hedges up to 2m in height - 10-100</t>
  </si>
  <si>
    <t>HW120</t>
  </si>
  <si>
    <t>Heavy trimming of hedges up to 2m in height - &gt;100cm dbh (depth breast height)</t>
  </si>
  <si>
    <t>HEDGE TRIMMING OPERATIONS: Heavy trimming of hedges up to 2m in height - &gt;100</t>
  </si>
  <si>
    <t>HW130</t>
  </si>
  <si>
    <t>Heavy trimming of hedges up to 3m in height  - &lt;10cm dbh (depth breast height)</t>
  </si>
  <si>
    <t>HEDGE TRIMMING OPERATIONS: Heavy trimming of hedges up to 3m in height  - &lt;10</t>
  </si>
  <si>
    <t>HW140</t>
  </si>
  <si>
    <t>Heavy trimming of hedges up to 3m in height  - 10-100cm dbh (depth breast height)</t>
  </si>
  <si>
    <t>HEDGE TRIMMING OPERATIONS: Heavy trimming of hedges up to 3m in height  - 10-100</t>
  </si>
  <si>
    <t>HW150</t>
  </si>
  <si>
    <t>Heavy trimming of hedges up to 3m in height  - &gt;100cm dbh (depth breast height)</t>
  </si>
  <si>
    <t>HEDGE TRIMMING OPERATIONS: Heavy trimming of hedges up to 3m in height  - &gt;100</t>
  </si>
  <si>
    <t>HW160</t>
  </si>
  <si>
    <t>Heavy trimming of hedges up to 5m in height  - &lt;10cm dbh (depth breast height)</t>
  </si>
  <si>
    <t>HEDGE TRIMMING OPERATIONS: Heavy trimming of hedges up to 5m in height  - &lt;10</t>
  </si>
  <si>
    <t>HW170</t>
  </si>
  <si>
    <t>Heavy trimming of hedges up to 5m in height  - 10-100cm dbh (depth breast height)</t>
  </si>
  <si>
    <t>HEDGE TRIMMING OPERATIONS: Heavy trimming of hedges up to 5m in height  - 10-100</t>
  </si>
  <si>
    <t>HW180</t>
  </si>
  <si>
    <t>Heavy trimming of hedges up to 5m in height  - &gt;100cm dbh (depth breast height)</t>
  </si>
  <si>
    <t>HEDGE TRIMMING OPERATIONS: Heavy trimming of hedges up to 5m in height  - &gt;100</t>
  </si>
  <si>
    <t>HW190</t>
  </si>
  <si>
    <t>Felling of hedges up to 2m in height  - &lt;10cm dbh (depth breast height)</t>
  </si>
  <si>
    <t>HEDGE TRIMMING OPERATIONS: Felling of hedges up to 2m in height  - &lt;10</t>
  </si>
  <si>
    <t>HW200</t>
  </si>
  <si>
    <t>Felling of hedges up to 2m in height  - 10-100cm dbh (depth breast height)</t>
  </si>
  <si>
    <t>HEDGE TRIMMING OPERATIONS: Felling of hedges up to 2m in height  - 10-100</t>
  </si>
  <si>
    <t>HW210</t>
  </si>
  <si>
    <t>Felling of hedges up to 2m in height  - &gt;100cm dbh (depth breast height)</t>
  </si>
  <si>
    <t>HEDGE TRIMMING OPERATIONS: Felling of hedges up to 2m in height  - &gt;100</t>
  </si>
  <si>
    <t>HW220</t>
  </si>
  <si>
    <t>Felling of hedges up to 3m in height  - &lt;10cm dbh (depth breast height)</t>
  </si>
  <si>
    <t>HEDGE TRIMMING OPERATIONS: Felling of hedges up to 3m in height  - &lt;10</t>
  </si>
  <si>
    <t>HW230</t>
  </si>
  <si>
    <t>Felling of hedges up to 3m in height  - 10-100m dbh (depth breast height)</t>
  </si>
  <si>
    <t>HEDGE TRIMMING OPERATIONS: Felling of hedges up to 3m in height  - 10-100</t>
  </si>
  <si>
    <t>HW240</t>
  </si>
  <si>
    <t>Felling of hedges up to 3m in height  - &gt;100cm dbh (depth breast height)</t>
  </si>
  <si>
    <t>HEDGE TRIMMING OPERATIONS: Felling of hedges up to 3m in height  - &gt;100</t>
  </si>
  <si>
    <t>HW250</t>
  </si>
  <si>
    <t>Felling of hedges up to 5m in height  - &lt;10cm dbh (depth breast height)</t>
  </si>
  <si>
    <t>HEDGE TRIMMING OPERATIONS: Felling of hedges up to 5m in height  - &lt;10</t>
  </si>
  <si>
    <t>HW260</t>
  </si>
  <si>
    <t>Felling of hedges up to 5m in height  - 10-100cm dbh (depth breast height)</t>
  </si>
  <si>
    <t>HEDGE TRIMMING OPERATIONS: Felling of hedges up to 5m in height  - 10-100</t>
  </si>
  <si>
    <t>HW270</t>
  </si>
  <si>
    <t>Felling of hedges up to 5m in height  - &gt;100cm dbh (depth breast height)</t>
  </si>
  <si>
    <t>HEDGE TRIMMING OPERATIONS: Felling of hedges up to 5m in height  - &gt;100</t>
  </si>
  <si>
    <t>TW310-A</t>
  </si>
  <si>
    <t>Over extra for removal of excessive debris</t>
  </si>
  <si>
    <t>OVER EXTRA AMMENDMENTS: Over extra for removal of excessive debris &gt;100cm</t>
  </si>
  <si>
    <t>Cubic Metre</t>
  </si>
  <si>
    <t>OE010</t>
  </si>
  <si>
    <t>Over extra for hourly rate work Mon-Fri 7am-7pm (at employer's request)</t>
  </si>
  <si>
    <t>OVER EXTRA AMMENDMENTS: Over extra for hourly rate work Mon-Fri 7am-7pm (at employer's request)</t>
  </si>
  <si>
    <t>OE020</t>
  </si>
  <si>
    <t>Over extra for hourly rate work Mon-Thu 7pm-7am (at employer's request)</t>
  </si>
  <si>
    <t>OVER EXTRA AMMENDMENTS: Over extra for hourly rate work Mon-Thu 7pm-7am (at employer's request)</t>
  </si>
  <si>
    <t>OE030</t>
  </si>
  <si>
    <t>Over extra for hourly rate work Fri 7pm-7am (at employer's request)</t>
  </si>
  <si>
    <t>OVER EXTRA AMMENDMENTS: Over extra for hourly rate work Fri 7pm-7am (at employer's request)</t>
  </si>
  <si>
    <t>OE040</t>
  </si>
  <si>
    <t>Over extra for hourly rate work Sat-Sun 7am-7pm (at employer's request)</t>
  </si>
  <si>
    <t>OVER EXTRA AMMENDMENTS: Over extra for hourly rate work Sat-Sun 7am-7pm (at employer's request)</t>
  </si>
  <si>
    <t>OE050</t>
  </si>
  <si>
    <t>Over extra for hourly rate work Sat-Sun 7pm-7am (at employer's request)</t>
  </si>
  <si>
    <t>OVER EXTRA AMMENDMENTS: Over extra for hourly rate work Sat-Sun 7pm-7am (at employer's request)</t>
  </si>
  <si>
    <t>OE070</t>
  </si>
  <si>
    <t>Over extra for excessive distance from road or footpath edge</t>
  </si>
  <si>
    <t>OVER EXTRA AMMENDMENTS: Over extra for excessive distance from road or footpath edge</t>
  </si>
  <si>
    <t>DR010</t>
  </si>
  <si>
    <t>Provide TW gang comprising 2 operatives, truck, chipper, all associated tools and equipment - PER HOUR</t>
  </si>
  <si>
    <t>OVER EXTRA AMMENDMENTS: Provide TW gang comprising 2 operatives, truck, chipper, all associated tools and equipment - PER HOUR</t>
  </si>
  <si>
    <t>Per Hour</t>
  </si>
  <si>
    <t>DR020</t>
  </si>
  <si>
    <t>Provide TW gang comprising 2 operatives, truck, chipper, all associated tools and equipment - PER DAY</t>
  </si>
  <si>
    <t>OVER EXTRA AMMENDMENTS: Provide TW gang comprising 2 operatives, truck, chipper, all associated tools and equipment - PER DAY</t>
  </si>
  <si>
    <t>Per Day</t>
  </si>
  <si>
    <t>DR030</t>
  </si>
  <si>
    <t>Provide TW gang comprising 3 operatives, truck, chipper, all associated tools and equipment - PER HOUR</t>
  </si>
  <si>
    <t>OVER EXTRA AMMENDMENTS: Provide TW gang comprising 3 operatives, truck, chipper, all associated tools and equipment - PER HOUR</t>
  </si>
  <si>
    <t>DR040</t>
  </si>
  <si>
    <t>Provide TW gang comprising 3 operatives, truck, chipper, all associated tools and equipment - PER DAY</t>
  </si>
  <si>
    <t>OVER EXTRA AMMENDMENTS: Provide TW gang comprising 3 operatives, truck, chipper, all associated tools and equipment - PER DAY</t>
  </si>
  <si>
    <t>DAYWORK OUTSIDE OF THE CONTRACT - SCHEDULE OF HOURLY CHARGES</t>
  </si>
  <si>
    <t>General Operative (Groundsperson)</t>
  </si>
  <si>
    <t>Craft/Skilled Operative</t>
  </si>
  <si>
    <t>DAYWORK OUTSIDE OF THE CONTRACT - PERCENTAGE ADDITIONS TO THE INVOICE PRICE OF NON LABOUR ITEMS</t>
  </si>
  <si>
    <t>Item</t>
  </si>
  <si>
    <t>Percentage</t>
  </si>
  <si>
    <t>Include the provisional sum of £2,000 for work by Specialist Sub-Contractors</t>
  </si>
  <si>
    <t>TD010</t>
  </si>
  <si>
    <t xml:space="preserve">% Discount to be applied to all Works Orders where works are requested to more than one [1] tree on a singular scheme </t>
  </si>
  <si>
    <t xml:space="preserve">DISCOUNT AMENDMENTS: % Discount to be applied to all Works Orders where works are requested to more than one [1] tree on a singular scheme </t>
  </si>
  <si>
    <t>For Information Only during tender stage. Will be applied during the contract.</t>
  </si>
  <si>
    <t>YEAR 1</t>
  </si>
  <si>
    <t>TOTAL FOR YEAR 1</t>
  </si>
  <si>
    <t>YEAR 2</t>
  </si>
  <si>
    <r>
      <rPr>
        <b/>
        <sz val="11"/>
        <color theme="1"/>
        <rFont val="Calibri"/>
        <family val="2"/>
        <scheme val="minor"/>
      </rPr>
      <t>TOTAL FOR YEAR 2</t>
    </r>
    <r>
      <rPr>
        <sz val="11"/>
        <color theme="1"/>
        <rFont val="Calibri"/>
        <family val="2"/>
        <scheme val="minor"/>
      </rPr>
      <t xml:space="preserve">
% Addition or 
% Deduction</t>
    </r>
  </si>
  <si>
    <t>YEAR 3</t>
  </si>
  <si>
    <r>
      <rPr>
        <b/>
        <sz val="11"/>
        <color theme="1"/>
        <rFont val="Calibri"/>
        <family val="2"/>
        <scheme val="minor"/>
      </rPr>
      <t>TOTAL FOR YEAR 3</t>
    </r>
    <r>
      <rPr>
        <sz val="11"/>
        <color theme="1"/>
        <rFont val="Calibri"/>
        <family val="2"/>
        <scheme val="minor"/>
      </rPr>
      <t xml:space="preserve">
% Addition or
% Deduction</t>
    </r>
  </si>
  <si>
    <t>TOTAL FOR ALL THREE YEARS CARRIED FORWARD TO FORM OF TENDER</t>
  </si>
  <si>
    <t>Tel. No:</t>
  </si>
  <si>
    <t xml:space="preserve">The Havebury Housing Partnership manages over 7,000 homes across Suffolk, Norfolk, Cambridgeshire and Essex. ‘Havebury’ work closely with local authorities, agencies and other Housing Associations to meet local social housing needs and support local communities.  </t>
  </si>
  <si>
    <t>11/07/2022   23:59 Hours</t>
  </si>
  <si>
    <t>PRICING PREAMBLES</t>
  </si>
  <si>
    <t>i) Please provide an outline programme for your contract mobilisation and your approach to delivering Year 1 works including mobilisation, staff, vehicles, equipment, safe working practices etc.
ii) Please include how you will track progress across the course of each year and whether you use any technology to achieve this?</t>
  </si>
  <si>
    <t>i) Please provide the full names and details of all technical and trade associations that your organisation is a fully registered member of such as Arboricutural Accreditation and details of all trade licenses held by your organisation.
ii) Please self-certify that your organisation will be able to provide Havebury with copies of any relevant certification, including association registration, ISO accreditation or equivalent and trade licenses in advance of entering into the contract.  
If the relevant documentary evidence is not provided upon request and without delay Havebury reserve the right to amend the contract award decision and award to the next compliant bidder.</t>
  </si>
  <si>
    <t>i) Please provide the details and qualifications of the staff who will be employed to deliver Havebury’s contract.
Ii) Where is the geographical location of the works depot Havebury’s contract will be operated from?</t>
  </si>
  <si>
    <r>
      <t xml:space="preserve">Social Value Act 2012 and Equality Act 2010
</t>
    </r>
    <r>
      <rPr>
        <sz val="11"/>
        <color theme="1"/>
        <rFont val="Calibri"/>
        <family val="2"/>
        <scheme val="minor"/>
      </rPr>
      <t>Havebury aims to increase the quality of life and life-chances of those living within our area of operation.  Using national data produced by the Government Havebury has certain estates and areas classified as falling within 20-30% of the most deprived in the country due to unemployment, relatively low levels of income, education, or skills.
i) Please explain how you would deliver Social Value into the contract embracing any of these areas:
•	Removing barriers between people and jobs in order that ambitions can be realised
•	Advance equality of opportunity between different demographic groups
•	Improve the environment within our communities 
•	Provide social initiatives to local communities</t>
    </r>
  </si>
  <si>
    <t>We wish to undertake the planting of trees to commemorate the Queen’s Jubilee in 2022 (https://queensgreencanopy.org/ ) and beyond to support our carbon reduction ambitions.
i) How can you help us with this?</t>
  </si>
  <si>
    <t>i) How do you continuously improve your processes and minimise inefficiencies?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</si>
</sst>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quot;£&quot;#,##0.00"/>
    <numFmt numFmtId="165" formatCode="_-[$£-809]* #,##0.00_-;\-[$£-809]* #,##0.00_-;_-[$£-809]* &quot;-&quot;??_-;_-@_-"/>
    <numFmt numFmtId="166" formatCode="_-&quot;£&quot;* #,##0_-;\-&quot;£&quot;* #,##0_-;_-&quot;£&quot;* &quot;-&quot;??_-;_-@_-"/>
    <numFmt numFmtId="167" formatCode="0.0"/>
  </numFmts>
  <fonts count="49" x14ac:knownFonts="1">
    <font>
      <sz val="11"/>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b/>
      <sz val="24"/>
      <color theme="1"/>
      <name val="Calibri"/>
      <family val="2"/>
      <scheme val="minor"/>
    </font>
    <font>
      <sz val="14"/>
      <color theme="1"/>
      <name val="Calibri"/>
      <family val="2"/>
      <scheme val="minor"/>
    </font>
    <font>
      <u/>
      <sz val="11"/>
      <color theme="10"/>
      <name val="Calibri"/>
      <family val="2"/>
      <scheme val="minor"/>
    </font>
    <font>
      <b/>
      <sz val="20"/>
      <color theme="1"/>
      <name val="Calibri"/>
      <family val="2"/>
      <scheme val="minor"/>
    </font>
    <font>
      <u/>
      <sz val="14"/>
      <color theme="10"/>
      <name val="Calibri"/>
      <family val="2"/>
      <scheme val="minor"/>
    </font>
    <font>
      <u/>
      <sz val="16"/>
      <color theme="10"/>
      <name val="Calibri"/>
      <family val="2"/>
      <scheme val="minor"/>
    </font>
    <font>
      <sz val="18"/>
      <color theme="1"/>
      <name val="Calibri"/>
      <family val="2"/>
      <scheme val="minor"/>
    </font>
    <font>
      <sz val="11"/>
      <color rgb="FFFF0000"/>
      <name val="Calibri"/>
      <family val="2"/>
      <scheme val="minor"/>
    </font>
    <font>
      <b/>
      <u/>
      <sz val="18"/>
      <color theme="10"/>
      <name val="Calibri"/>
      <family val="2"/>
      <scheme val="minor"/>
    </font>
    <font>
      <u/>
      <sz val="18"/>
      <color theme="10"/>
      <name val="Calibri"/>
      <family val="2"/>
      <scheme val="minor"/>
    </font>
    <font>
      <b/>
      <u/>
      <sz val="22"/>
      <color theme="10"/>
      <name val="Calibri"/>
      <family val="2"/>
      <scheme val="minor"/>
    </font>
    <font>
      <sz val="16"/>
      <color theme="1"/>
      <name val="Calibri"/>
      <family val="2"/>
      <scheme val="minor"/>
    </font>
    <font>
      <b/>
      <sz val="16"/>
      <color theme="1"/>
      <name val="Trebuchet MS"/>
      <family val="2"/>
    </font>
    <font>
      <sz val="16"/>
      <color theme="1"/>
      <name val="Trebuchet MS"/>
      <family val="2"/>
    </font>
    <font>
      <sz val="16"/>
      <name val="Calibri"/>
      <family val="2"/>
      <scheme val="minor"/>
    </font>
    <font>
      <sz val="16"/>
      <name val="Trebuchet MS"/>
      <family val="2"/>
    </font>
    <font>
      <b/>
      <sz val="16"/>
      <name val="Trebuchet MS"/>
      <family val="2"/>
    </font>
    <font>
      <b/>
      <u/>
      <sz val="14"/>
      <color theme="10"/>
      <name val="Calibri"/>
      <family val="2"/>
      <scheme val="minor"/>
    </font>
    <font>
      <sz val="14"/>
      <color rgb="FFFF0000"/>
      <name val="Calibri"/>
      <family val="2"/>
      <scheme val="minor"/>
    </font>
    <font>
      <b/>
      <sz val="20"/>
      <color theme="1"/>
      <name val="Trebuchet MS"/>
      <family val="2"/>
    </font>
    <font>
      <b/>
      <sz val="12"/>
      <color theme="1"/>
      <name val="Calibri"/>
      <family val="2"/>
      <scheme val="minor"/>
    </font>
    <font>
      <b/>
      <sz val="28"/>
      <color theme="1"/>
      <name val="Trebuchet MS"/>
      <family val="2"/>
    </font>
    <font>
      <sz val="11"/>
      <color theme="0"/>
      <name val="Calibri"/>
      <family val="2"/>
      <scheme val="minor"/>
    </font>
    <font>
      <sz val="12"/>
      <color theme="1"/>
      <name val="Calibri"/>
      <family val="2"/>
      <scheme val="minor"/>
    </font>
    <font>
      <b/>
      <u/>
      <sz val="24"/>
      <color theme="10"/>
      <name val="Calibri"/>
      <family val="2"/>
      <scheme val="minor"/>
    </font>
    <font>
      <sz val="14"/>
      <color theme="0"/>
      <name val="Calibri"/>
      <family val="2"/>
      <scheme val="minor"/>
    </font>
    <font>
      <sz val="12"/>
      <color rgb="FFFF0000"/>
      <name val="Calibri"/>
      <family val="2"/>
      <scheme val="minor"/>
    </font>
    <font>
      <sz val="18"/>
      <color theme="0"/>
      <name val="Calibri"/>
      <family val="2"/>
      <scheme val="minor"/>
    </font>
    <font>
      <b/>
      <sz val="11"/>
      <color theme="1"/>
      <name val="Calibri"/>
      <family val="2"/>
      <scheme val="minor"/>
    </font>
    <font>
      <sz val="11"/>
      <color theme="1"/>
      <name val="Calibri"/>
      <family val="2"/>
      <scheme val="minor"/>
    </font>
    <font>
      <sz val="11"/>
      <color rgb="FF3F3F76"/>
      <name val="Calibri"/>
      <family val="2"/>
      <scheme val="minor"/>
    </font>
    <font>
      <sz val="14"/>
      <color theme="1"/>
      <name val="Trebuchet MS"/>
      <family val="2"/>
    </font>
    <font>
      <b/>
      <sz val="14"/>
      <color theme="1"/>
      <name val="Trebuchet MS"/>
      <family val="2"/>
    </font>
    <font>
      <sz val="10"/>
      <name val="Arial"/>
      <family val="2"/>
    </font>
    <font>
      <b/>
      <sz val="10"/>
      <color theme="0"/>
      <name val="Trebuchet MS"/>
      <family val="2"/>
    </font>
    <font>
      <sz val="10"/>
      <name val="Trebuchet MS"/>
      <family val="2"/>
    </font>
    <font>
      <sz val="8"/>
      <name val="Calibri"/>
      <family val="2"/>
      <scheme val="minor"/>
    </font>
    <font>
      <b/>
      <sz val="11"/>
      <color rgb="FFFA7D00"/>
      <name val="Calibri"/>
      <family val="2"/>
      <scheme val="minor"/>
    </font>
    <font>
      <b/>
      <sz val="11"/>
      <color rgb="FF000000"/>
      <name val="Calibri"/>
      <family val="2"/>
      <scheme val="minor"/>
    </font>
    <font>
      <sz val="11"/>
      <color rgb="FF000000"/>
      <name val="Calibri"/>
      <family val="2"/>
      <scheme val="minor"/>
    </font>
    <font>
      <sz val="11"/>
      <name val="Trebuchet MS"/>
      <family val="2"/>
    </font>
    <font>
      <sz val="11"/>
      <name val="Calibri"/>
      <family val="2"/>
      <scheme val="minor"/>
    </font>
    <font>
      <sz val="10"/>
      <name val="Calibri"/>
      <family val="2"/>
      <scheme val="minor"/>
    </font>
    <font>
      <sz val="14"/>
      <color theme="1"/>
      <name val="Trebuchet MS"/>
    </font>
    <font>
      <b/>
      <sz val="18"/>
      <color theme="1"/>
      <name val="Trebuchet MS"/>
    </font>
  </fonts>
  <fills count="19">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0.249977111117893"/>
        <bgColor indexed="64"/>
      </patternFill>
    </fill>
    <fill>
      <patternFill patternType="solid">
        <fgColor rgb="FFFFFF99"/>
        <bgColor indexed="64"/>
      </patternFill>
    </fill>
    <fill>
      <patternFill patternType="solid">
        <fgColor theme="4" tint="0.59999389629810485"/>
        <bgColor indexed="64"/>
      </patternFill>
    </fill>
    <fill>
      <patternFill patternType="solid">
        <fgColor rgb="FFFFCC99"/>
      </patternFill>
    </fill>
    <fill>
      <patternFill patternType="solid">
        <fgColor theme="1"/>
        <bgColor indexed="64"/>
      </patternFill>
    </fill>
    <fill>
      <patternFill patternType="solid">
        <fgColor rgb="FFCCFFFF"/>
        <bgColor indexed="64"/>
      </patternFill>
    </fill>
    <fill>
      <patternFill patternType="solid">
        <fgColor rgb="FFF2F2F2"/>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CCFF"/>
        <bgColor indexed="64"/>
      </patternFill>
    </fill>
    <fill>
      <patternFill patternType="solid">
        <fgColor rgb="FFFFF2CC"/>
        <bgColor rgb="FF000000"/>
      </patternFill>
    </fill>
    <fill>
      <patternFill patternType="solid">
        <fgColor theme="7" tint="0.79998168889431442"/>
        <bgColor indexed="64"/>
      </patternFill>
    </fill>
    <fill>
      <patternFill patternType="solid">
        <fgColor rgb="FFFE9C8C"/>
        <bgColor indexed="64"/>
      </patternFill>
    </fill>
    <fill>
      <patternFill patternType="solid">
        <fgColor theme="0"/>
        <bgColor indexed="64"/>
      </patternFill>
    </fill>
    <fill>
      <patternFill patternType="solid">
        <fgColor rgb="FFFF999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thin">
        <color indexed="64"/>
      </bottom>
      <diagonal/>
    </border>
    <border>
      <left/>
      <right/>
      <top/>
      <bottom style="thin">
        <color indexed="64"/>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
      <left style="thin">
        <color rgb="FF7F7F7F"/>
      </left>
      <right/>
      <top/>
      <bottom/>
      <diagonal/>
    </border>
    <border>
      <left/>
      <right style="thin">
        <color rgb="FF7F7F7F"/>
      </right>
      <top/>
      <bottom/>
      <diagonal/>
    </border>
    <border>
      <left/>
      <right/>
      <top style="thin">
        <color theme="4"/>
      </top>
      <bottom style="double">
        <color theme="4"/>
      </bottom>
      <diagonal/>
    </border>
    <border>
      <left style="thin">
        <color rgb="FF7F7F7F"/>
      </left>
      <right style="thin">
        <color rgb="FF7F7F7F"/>
      </right>
      <top style="thin">
        <color rgb="FF7F7F7F"/>
      </top>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right style="medium">
        <color rgb="FF000000"/>
      </right>
      <top/>
      <bottom style="thin">
        <color indexed="64"/>
      </bottom>
      <diagonal/>
    </border>
    <border>
      <left style="medium">
        <color rgb="FF000000"/>
      </left>
      <right/>
      <top style="thin">
        <color indexed="64"/>
      </top>
      <bottom style="thin">
        <color indexed="64"/>
      </bottom>
      <diagonal/>
    </border>
    <border>
      <left/>
      <right style="medium">
        <color rgb="FF000000"/>
      </right>
      <top/>
      <bottom/>
      <diagonal/>
    </border>
    <border>
      <left style="medium">
        <color rgb="FF000000"/>
      </left>
      <right style="thin">
        <color indexed="64"/>
      </right>
      <top style="thin">
        <color indexed="64"/>
      </top>
      <bottom style="thin">
        <color indexed="64"/>
      </bottom>
      <diagonal/>
    </border>
    <border>
      <left style="medium">
        <color rgb="FF000000"/>
      </left>
      <right/>
      <top/>
      <bottom style="hair">
        <color rgb="FF000000"/>
      </bottom>
      <diagonal/>
    </border>
    <border>
      <left/>
      <right/>
      <top/>
      <bottom style="hair">
        <color rgb="FF000000"/>
      </bottom>
      <diagonal/>
    </border>
    <border>
      <left/>
      <right style="medium">
        <color rgb="FF000000"/>
      </right>
      <top/>
      <bottom style="hair">
        <color rgb="FF000000"/>
      </bottom>
      <diagonal/>
    </border>
    <border>
      <left style="medium">
        <color rgb="FF000000"/>
      </left>
      <right/>
      <top style="hair">
        <color rgb="FF000000"/>
      </top>
      <bottom style="hair">
        <color rgb="FF000000"/>
      </bottom>
      <diagonal/>
    </border>
    <border>
      <left/>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top style="hair">
        <color rgb="FF000000"/>
      </top>
      <bottom style="medium">
        <color rgb="FF000000"/>
      </bottom>
      <diagonal/>
    </border>
    <border>
      <left/>
      <right/>
      <top style="hair">
        <color rgb="FF000000"/>
      </top>
      <bottom style="medium">
        <color rgb="FF000000"/>
      </bottom>
      <diagonal/>
    </border>
    <border>
      <left/>
      <right style="medium">
        <color rgb="FF000000"/>
      </right>
      <top style="hair">
        <color rgb="FF000000"/>
      </top>
      <bottom style="medium">
        <color rgb="FF000000"/>
      </bottom>
      <diagonal/>
    </border>
    <border>
      <left style="medium">
        <color rgb="FF000000"/>
      </left>
      <right/>
      <top style="hair">
        <color rgb="FF000000"/>
      </top>
      <bottom/>
      <diagonal/>
    </border>
    <border>
      <left/>
      <right/>
      <top style="hair">
        <color rgb="FF000000"/>
      </top>
      <bottom/>
      <diagonal/>
    </border>
    <border>
      <left/>
      <right style="medium">
        <color rgb="FF000000"/>
      </right>
      <top style="hair">
        <color rgb="FF000000"/>
      </top>
      <bottom/>
      <diagonal/>
    </border>
  </borders>
  <cellStyleXfs count="9">
    <xf numFmtId="0" fontId="0" fillId="0" borderId="0"/>
    <xf numFmtId="0" fontId="6" fillId="0" borderId="0" applyNumberFormat="0" applyFill="0" applyBorder="0" applyAlignment="0" applyProtection="0"/>
    <xf numFmtId="9" fontId="33" fillId="0" borderId="0" applyFont="0" applyFill="0" applyBorder="0" applyAlignment="0" applyProtection="0"/>
    <xf numFmtId="44" fontId="33" fillId="0" borderId="0" applyFont="0" applyFill="0" applyBorder="0" applyAlignment="0" applyProtection="0"/>
    <xf numFmtId="0" fontId="34" fillId="7" borderId="17" applyNumberFormat="0" applyAlignment="0" applyProtection="0"/>
    <xf numFmtId="0" fontId="37" fillId="0" borderId="0"/>
    <xf numFmtId="9" fontId="37" fillId="0" borderId="0" applyFont="0" applyFill="0" applyBorder="0" applyAlignment="0" applyProtection="0"/>
    <xf numFmtId="0" fontId="41" fillId="10" borderId="17" applyNumberFormat="0" applyAlignment="0" applyProtection="0"/>
    <xf numFmtId="0" fontId="32" fillId="0" borderId="31" applyNumberFormat="0" applyFill="0" applyAlignment="0" applyProtection="0"/>
  </cellStyleXfs>
  <cellXfs count="230">
    <xf numFmtId="0" fontId="0" fillId="0" borderId="0" xfId="0"/>
    <xf numFmtId="0" fontId="0" fillId="0" borderId="1" xfId="0" applyBorder="1" applyAlignment="1">
      <alignment horizontal="center" vertical="center"/>
    </xf>
    <xf numFmtId="0" fontId="0" fillId="0" borderId="1" xfId="0" applyBorder="1"/>
    <xf numFmtId="0" fontId="5" fillId="0" borderId="0" xfId="0" applyFont="1"/>
    <xf numFmtId="0" fontId="0" fillId="0" borderId="0" xfId="0" applyAlignment="1">
      <alignment horizontal="center"/>
    </xf>
    <xf numFmtId="0" fontId="5" fillId="0" borderId="0" xfId="0" applyFont="1" applyAlignment="1">
      <alignment vertical="center"/>
    </xf>
    <xf numFmtId="0" fontId="5" fillId="0" borderId="0" xfId="0" applyFont="1" applyAlignment="1">
      <alignment horizontal="center"/>
    </xf>
    <xf numFmtId="0" fontId="15" fillId="0" borderId="0" xfId="0" applyFont="1"/>
    <xf numFmtId="0" fontId="15" fillId="0" borderId="2" xfId="0" applyFont="1" applyBorder="1"/>
    <xf numFmtId="0" fontId="15" fillId="0" borderId="3" xfId="0" applyFont="1" applyBorder="1"/>
    <xf numFmtId="0" fontId="17" fillId="0" borderId="0" xfId="0" applyFont="1" applyAlignment="1">
      <alignment horizontal="left" vertical="center" wrapText="1"/>
    </xf>
    <xf numFmtId="0" fontId="5" fillId="2" borderId="2" xfId="0" applyFont="1" applyFill="1" applyBorder="1" applyAlignment="1">
      <alignment vertical="center"/>
    </xf>
    <xf numFmtId="0" fontId="15" fillId="3" borderId="1" xfId="0" applyFont="1" applyFill="1" applyBorder="1" applyProtection="1">
      <protection locked="0"/>
    </xf>
    <xf numFmtId="0" fontId="16" fillId="0" borderId="1" xfId="0" applyFont="1" applyBorder="1" applyAlignment="1">
      <alignment vertical="center" wrapText="1"/>
    </xf>
    <xf numFmtId="9" fontId="5" fillId="2" borderId="2" xfId="0" applyNumberFormat="1" applyFont="1" applyFill="1" applyBorder="1" applyAlignment="1">
      <alignment horizontal="center" vertical="center"/>
    </xf>
    <xf numFmtId="0" fontId="5" fillId="0" borderId="0" xfId="0" applyFont="1" applyAlignment="1">
      <alignment horizontal="center" vertical="center"/>
    </xf>
    <xf numFmtId="0" fontId="8" fillId="0" borderId="1" xfId="1" applyFont="1" applyFill="1" applyBorder="1" applyAlignment="1" applyProtection="1">
      <alignment wrapText="1"/>
      <protection locked="0"/>
    </xf>
    <xf numFmtId="0" fontId="5" fillId="0" borderId="1" xfId="0" applyFont="1" applyBorder="1"/>
    <xf numFmtId="0" fontId="29" fillId="0" borderId="0" xfId="0" applyFont="1"/>
    <xf numFmtId="0" fontId="21" fillId="0" borderId="1" xfId="1" applyFont="1" applyBorder="1" applyAlignment="1" applyProtection="1">
      <alignment horizontal="center"/>
      <protection locked="0"/>
    </xf>
    <xf numFmtId="0" fontId="30" fillId="0" borderId="1" xfId="0" applyFont="1" applyBorder="1"/>
    <xf numFmtId="0" fontId="11" fillId="0" borderId="0" xfId="0" applyFont="1"/>
    <xf numFmtId="0" fontId="22" fillId="0" borderId="0" xfId="0" applyFont="1"/>
    <xf numFmtId="0" fontId="29" fillId="0" borderId="0" xfId="0" applyFont="1" applyAlignment="1">
      <alignment horizontal="center" vertical="center"/>
    </xf>
    <xf numFmtId="0" fontId="2" fillId="0" borderId="1" xfId="0" applyFont="1" applyBorder="1"/>
    <xf numFmtId="0" fontId="15" fillId="0" borderId="1" xfId="0" applyFont="1" applyBorder="1"/>
    <xf numFmtId="0" fontId="8" fillId="0" borderId="1" xfId="1" applyFont="1" applyFill="1" applyBorder="1" applyAlignment="1" applyProtection="1">
      <alignment horizontal="center" wrapText="1"/>
    </xf>
    <xf numFmtId="0" fontId="8" fillId="0" borderId="0" xfId="1" applyFont="1" applyFill="1" applyBorder="1" applyAlignment="1" applyProtection="1">
      <alignment horizontal="center" vertical="center" wrapText="1"/>
    </xf>
    <xf numFmtId="0" fontId="8" fillId="0" borderId="0" xfId="1" applyFont="1" applyFill="1" applyBorder="1" applyAlignment="1" applyProtection="1">
      <alignment vertical="top"/>
    </xf>
    <xf numFmtId="0" fontId="2" fillId="2" borderId="9" xfId="0" applyFont="1" applyFill="1" applyBorder="1" applyAlignment="1">
      <alignment horizontal="center" vertical="center"/>
    </xf>
    <xf numFmtId="0" fontId="0" fillId="0" borderId="11" xfId="0" applyBorder="1"/>
    <xf numFmtId="0" fontId="5" fillId="0" borderId="12" xfId="0" applyFont="1" applyBorder="1"/>
    <xf numFmtId="0" fontId="5" fillId="0" borderId="10" xfId="0" applyFont="1" applyBorder="1" applyAlignment="1">
      <alignment wrapText="1"/>
    </xf>
    <xf numFmtId="0" fontId="5" fillId="0" borderId="15" xfId="0" applyFont="1" applyBorder="1" applyAlignment="1">
      <alignment wrapText="1"/>
    </xf>
    <xf numFmtId="0" fontId="0" fillId="0" borderId="0" xfId="0" applyAlignment="1">
      <alignment horizontal="center" vertical="center"/>
    </xf>
    <xf numFmtId="0" fontId="26" fillId="0" borderId="0" xfId="0" applyFont="1"/>
    <xf numFmtId="0" fontId="2" fillId="0" borderId="0" xfId="0" applyFont="1"/>
    <xf numFmtId="0" fontId="31" fillId="0" borderId="0" xfId="0" applyFont="1"/>
    <xf numFmtId="0" fontId="10" fillId="0" borderId="0" xfId="0" applyFont="1"/>
    <xf numFmtId="0" fontId="7" fillId="4" borderId="1" xfId="0" applyFont="1" applyFill="1" applyBorder="1"/>
    <xf numFmtId="0" fontId="0" fillId="5" borderId="0" xfId="0" applyFill="1"/>
    <xf numFmtId="0" fontId="1" fillId="2" borderId="1" xfId="0" applyFont="1" applyFill="1" applyBorder="1" applyAlignment="1">
      <alignment horizontal="center"/>
    </xf>
    <xf numFmtId="0" fontId="5" fillId="0" borderId="1" xfId="0" applyFont="1" applyBorder="1" applyAlignment="1">
      <alignment horizontal="center"/>
    </xf>
    <xf numFmtId="0" fontId="2" fillId="2" borderId="1" xfId="0" applyFont="1" applyFill="1" applyBorder="1" applyAlignment="1">
      <alignment horizontal="center"/>
    </xf>
    <xf numFmtId="0" fontId="17" fillId="0" borderId="1" xfId="0" applyFont="1" applyBorder="1" applyAlignment="1">
      <alignment vertical="center"/>
    </xf>
    <xf numFmtId="0" fontId="16" fillId="3" borderId="1" xfId="0" applyFont="1" applyFill="1" applyBorder="1" applyAlignment="1" applyProtection="1">
      <alignment horizontal="right" vertical="center" wrapText="1"/>
      <protection locked="0"/>
    </xf>
    <xf numFmtId="0" fontId="0" fillId="0" borderId="1" xfId="0" applyBorder="1" applyAlignment="1">
      <alignment vertical="top" wrapText="1"/>
    </xf>
    <xf numFmtId="0" fontId="32" fillId="2" borderId="1" xfId="0" applyFont="1" applyFill="1" applyBorder="1" applyAlignment="1">
      <alignment vertical="top" wrapText="1"/>
    </xf>
    <xf numFmtId="0" fontId="32" fillId="2" borderId="3" xfId="0" applyFont="1" applyFill="1" applyBorder="1" applyAlignment="1">
      <alignment horizontal="center" vertical="top" wrapText="1"/>
    </xf>
    <xf numFmtId="0" fontId="32" fillId="2" borderId="2" xfId="0" applyFont="1" applyFill="1" applyBorder="1" applyAlignment="1">
      <alignment vertical="top" wrapText="1"/>
    </xf>
    <xf numFmtId="0" fontId="32" fillId="2" borderId="4" xfId="0" applyFont="1" applyFill="1" applyBorder="1" applyAlignment="1">
      <alignment vertical="top" wrapText="1"/>
    </xf>
    <xf numFmtId="0" fontId="5" fillId="2" borderId="1" xfId="0" applyFont="1" applyFill="1" applyBorder="1" applyAlignment="1">
      <alignment horizontal="left" vertical="top" wrapText="1"/>
    </xf>
    <xf numFmtId="0" fontId="2" fillId="5" borderId="1" xfId="0" applyFont="1" applyFill="1" applyBorder="1" applyAlignment="1">
      <alignment horizontal="center"/>
    </xf>
    <xf numFmtId="0" fontId="18" fillId="0" borderId="1" xfId="0" applyFont="1" applyBorder="1"/>
    <xf numFmtId="0" fontId="0" fillId="0" borderId="1" xfId="0" applyBorder="1" applyAlignment="1">
      <alignment wrapText="1"/>
    </xf>
    <xf numFmtId="9" fontId="15" fillId="0" borderId="1" xfId="2" applyFont="1" applyFill="1" applyBorder="1" applyAlignment="1" applyProtection="1">
      <alignment horizontal="left"/>
    </xf>
    <xf numFmtId="0" fontId="15" fillId="0" borderId="1" xfId="0" applyFont="1" applyBorder="1" applyAlignment="1">
      <alignment vertical="center"/>
    </xf>
    <xf numFmtId="0" fontId="0" fillId="3" borderId="1" xfId="0" applyFill="1" applyBorder="1"/>
    <xf numFmtId="9" fontId="0" fillId="3" borderId="1" xfId="0" applyNumberFormat="1" applyFill="1" applyBorder="1" applyAlignment="1">
      <alignment horizontal="left"/>
    </xf>
    <xf numFmtId="0" fontId="0" fillId="3" borderId="1" xfId="0" applyFill="1" applyBorder="1" applyAlignment="1">
      <alignment vertical="top" wrapText="1"/>
    </xf>
    <xf numFmtId="0" fontId="27" fillId="2" borderId="1" xfId="0" applyFont="1" applyFill="1" applyBorder="1" applyAlignment="1">
      <alignment horizontal="left" vertical="top" wrapText="1"/>
    </xf>
    <xf numFmtId="1" fontId="0" fillId="0" borderId="1" xfId="0" applyNumberFormat="1" applyBorder="1" applyAlignment="1">
      <alignment horizontal="center"/>
    </xf>
    <xf numFmtId="9" fontId="0" fillId="0" borderId="1" xfId="2" applyFont="1" applyBorder="1" applyAlignment="1">
      <alignment horizontal="center"/>
    </xf>
    <xf numFmtId="0" fontId="32" fillId="2" borderId="1" xfId="0" applyFont="1" applyFill="1" applyBorder="1" applyAlignment="1">
      <alignment horizontal="center" vertical="top" wrapText="1"/>
    </xf>
    <xf numFmtId="9" fontId="0" fillId="3" borderId="1" xfId="2" applyFont="1" applyFill="1" applyBorder="1" applyAlignment="1">
      <alignment horizontal="center" vertical="top" wrapText="1"/>
    </xf>
    <xf numFmtId="9" fontId="5" fillId="2" borderId="2" xfId="2" applyFont="1" applyFill="1" applyBorder="1" applyAlignment="1" applyProtection="1">
      <alignment horizontal="center" vertical="center"/>
    </xf>
    <xf numFmtId="1" fontId="0" fillId="0" borderId="1" xfId="0" applyNumberFormat="1" applyBorder="1" applyAlignment="1">
      <alignment horizontal="center" vertical="top" wrapText="1"/>
    </xf>
    <xf numFmtId="0" fontId="39" fillId="0" borderId="0" xfId="5" applyFont="1" applyAlignment="1">
      <alignment vertical="top"/>
    </xf>
    <xf numFmtId="0" fontId="39" fillId="0" borderId="0" xfId="5" applyFont="1" applyAlignment="1">
      <alignment horizontal="center" vertical="top"/>
    </xf>
    <xf numFmtId="44" fontId="0" fillId="0" borderId="1" xfId="3" applyFont="1" applyBorder="1"/>
    <xf numFmtId="0" fontId="2" fillId="2" borderId="1" xfId="0" applyFont="1" applyFill="1" applyBorder="1" applyAlignment="1">
      <alignment horizontal="center" vertical="center"/>
    </xf>
    <xf numFmtId="0" fontId="0" fillId="0" borderId="14" xfId="0" applyBorder="1" applyAlignment="1">
      <alignment horizontal="center" vertical="center"/>
    </xf>
    <xf numFmtId="0" fontId="39" fillId="0" borderId="0" xfId="5" applyFont="1" applyAlignment="1">
      <alignment horizontal="right" vertical="top"/>
    </xf>
    <xf numFmtId="14" fontId="0" fillId="3" borderId="1" xfId="0" applyNumberFormat="1" applyFill="1" applyBorder="1" applyAlignment="1">
      <alignment horizontal="left" vertical="center"/>
    </xf>
    <xf numFmtId="0" fontId="0" fillId="0" borderId="1" xfId="0" applyBorder="1" applyAlignment="1">
      <alignment vertical="center" wrapText="1"/>
    </xf>
    <xf numFmtId="0" fontId="3" fillId="9" borderId="1" xfId="0" applyFont="1" applyFill="1" applyBorder="1" applyAlignment="1">
      <alignment vertical="center"/>
    </xf>
    <xf numFmtId="0" fontId="2" fillId="9" borderId="1" xfId="0" applyFont="1" applyFill="1" applyBorder="1" applyAlignment="1">
      <alignment horizontal="center"/>
    </xf>
    <xf numFmtId="0" fontId="5" fillId="9" borderId="2" xfId="0" applyFont="1" applyFill="1" applyBorder="1" applyAlignment="1">
      <alignment vertical="center"/>
    </xf>
    <xf numFmtId="9" fontId="5" fillId="9" borderId="2" xfId="0" applyNumberFormat="1" applyFont="1" applyFill="1" applyBorder="1" applyAlignment="1">
      <alignment horizontal="center" vertical="center"/>
    </xf>
    <xf numFmtId="0" fontId="1" fillId="9" borderId="2" xfId="0" applyFont="1" applyFill="1" applyBorder="1" applyAlignment="1">
      <alignment vertical="center"/>
    </xf>
    <xf numFmtId="9" fontId="1" fillId="9" borderId="3" xfId="2" applyFont="1" applyFill="1" applyBorder="1" applyAlignment="1" applyProtection="1">
      <alignment horizontal="center" vertical="center"/>
    </xf>
    <xf numFmtId="0" fontId="32" fillId="3" borderId="1" xfId="0" applyFont="1" applyFill="1" applyBorder="1" applyAlignment="1">
      <alignment vertical="top" wrapText="1"/>
    </xf>
    <xf numFmtId="0" fontId="38" fillId="8" borderId="4" xfId="5" applyFont="1" applyFill="1" applyBorder="1" applyAlignment="1">
      <alignment horizontal="center" vertical="center"/>
    </xf>
    <xf numFmtId="0" fontId="39" fillId="0" borderId="1" xfId="5" applyFont="1" applyBorder="1" applyAlignment="1">
      <alignment horizontal="center" vertical="center" wrapText="1"/>
    </xf>
    <xf numFmtId="2" fontId="39" fillId="0" borderId="1" xfId="5" applyNumberFormat="1" applyFont="1" applyBorder="1" applyAlignment="1">
      <alignment horizontal="center" vertical="center" wrapText="1"/>
    </xf>
    <xf numFmtId="0" fontId="32" fillId="11" borderId="1" xfId="0" applyFont="1" applyFill="1" applyBorder="1" applyAlignment="1">
      <alignment horizontal="center" vertical="center"/>
    </xf>
    <xf numFmtId="0" fontId="0" fillId="11" borderId="1" xfId="0" applyFill="1" applyBorder="1" applyAlignment="1">
      <alignment horizontal="center" vertical="center" wrapText="1"/>
    </xf>
    <xf numFmtId="0" fontId="0" fillId="0" borderId="1" xfId="0" applyBorder="1" applyAlignment="1">
      <alignment horizontal="center" vertical="center" wrapText="1"/>
    </xf>
    <xf numFmtId="165" fontId="0" fillId="3" borderId="1" xfId="0" applyNumberFormat="1" applyFill="1" applyBorder="1" applyAlignment="1" applyProtection="1">
      <alignment horizontal="center" vertical="center"/>
      <protection locked="0"/>
    </xf>
    <xf numFmtId="165" fontId="0" fillId="0" borderId="1" xfId="0" applyNumberFormat="1" applyBorder="1" applyAlignment="1">
      <alignment horizontal="center" vertical="center"/>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0" fillId="4" borderId="3" xfId="0" applyFill="1" applyBorder="1" applyAlignment="1">
      <alignment horizontal="center" vertical="center"/>
    </xf>
    <xf numFmtId="0" fontId="32" fillId="12" borderId="1" xfId="0" applyFont="1" applyFill="1" applyBorder="1" applyAlignment="1">
      <alignment horizontal="center" vertical="center"/>
    </xf>
    <xf numFmtId="0" fontId="0" fillId="12" borderId="1" xfId="0" applyFill="1" applyBorder="1" applyAlignment="1">
      <alignment horizontal="center" vertical="center" wrapText="1"/>
    </xf>
    <xf numFmtId="0" fontId="32" fillId="6" borderId="1" xfId="0" applyFont="1" applyFill="1" applyBorder="1" applyAlignment="1">
      <alignment horizontal="center" vertical="center"/>
    </xf>
    <xf numFmtId="0" fontId="0" fillId="6" borderId="1" xfId="0" applyFill="1" applyBorder="1" applyAlignment="1">
      <alignment horizontal="center" vertical="center" wrapText="1"/>
    </xf>
    <xf numFmtId="0" fontId="32" fillId="13" borderId="1" xfId="0" applyFont="1" applyFill="1" applyBorder="1" applyAlignment="1">
      <alignment horizontal="center" vertical="center"/>
    </xf>
    <xf numFmtId="0" fontId="0" fillId="13" borderId="1" xfId="0" applyFill="1" applyBorder="1" applyAlignment="1">
      <alignment horizontal="center" vertical="center" wrapText="1"/>
    </xf>
    <xf numFmtId="0" fontId="0" fillId="0" borderId="0" xfId="0" applyAlignment="1">
      <alignment vertical="center" wrapText="1"/>
    </xf>
    <xf numFmtId="0" fontId="42" fillId="14" borderId="1" xfId="0" applyFont="1" applyFill="1" applyBorder="1" applyAlignment="1">
      <alignment horizontal="center" vertical="center"/>
    </xf>
    <xf numFmtId="0" fontId="43" fillId="14" borderId="1" xfId="0" applyFont="1" applyFill="1" applyBorder="1" applyAlignment="1">
      <alignment horizontal="center" vertical="center" wrapText="1"/>
    </xf>
    <xf numFmtId="0" fontId="0" fillId="15" borderId="1" xfId="0" applyFill="1" applyBorder="1" applyAlignment="1">
      <alignment horizontal="center" vertical="center" wrapText="1"/>
    </xf>
    <xf numFmtId="0" fontId="32" fillId="15" borderId="1" xfId="0" applyFont="1" applyFill="1" applyBorder="1" applyAlignment="1">
      <alignment horizontal="center" vertical="center"/>
    </xf>
    <xf numFmtId="165" fontId="0" fillId="4" borderId="4" xfId="0" applyNumberFormat="1" applyFill="1" applyBorder="1" applyAlignment="1">
      <alignment horizontal="center" vertical="center"/>
    </xf>
    <xf numFmtId="165" fontId="0" fillId="4" borderId="3" xfId="0" applyNumberFormat="1" applyFill="1" applyBorder="1" applyAlignment="1">
      <alignment horizontal="center" vertical="center"/>
    </xf>
    <xf numFmtId="0" fontId="0" fillId="4" borderId="1" xfId="0" applyFill="1" applyBorder="1" applyAlignment="1">
      <alignment horizontal="center" vertical="center"/>
    </xf>
    <xf numFmtId="165" fontId="0" fillId="4" borderId="1" xfId="0" applyNumberFormat="1" applyFill="1" applyBorder="1" applyAlignment="1">
      <alignment horizontal="center" vertical="center"/>
    </xf>
    <xf numFmtId="10" fontId="0" fillId="3" borderId="1" xfId="0" applyNumberFormat="1" applyFill="1" applyBorder="1" applyAlignment="1" applyProtection="1">
      <alignment horizontal="center" vertical="center"/>
      <protection locked="0"/>
    </xf>
    <xf numFmtId="0" fontId="46" fillId="0" borderId="1" xfId="0" applyFont="1" applyBorder="1" applyAlignment="1">
      <alignment horizontal="center" vertical="top"/>
    </xf>
    <xf numFmtId="0" fontId="32" fillId="16" borderId="1" xfId="0" applyFont="1" applyFill="1" applyBorder="1" applyAlignment="1">
      <alignment horizontal="center" vertical="center"/>
    </xf>
    <xf numFmtId="0" fontId="0" fillId="16" borderId="1" xfId="0" applyFill="1" applyBorder="1" applyAlignment="1">
      <alignment horizontal="center" vertical="center" wrapText="1"/>
    </xf>
    <xf numFmtId="166" fontId="0" fillId="2" borderId="1" xfId="3" applyNumberFormat="1" applyFont="1" applyFill="1" applyBorder="1" applyAlignment="1">
      <alignment vertical="center" wrapText="1"/>
    </xf>
    <xf numFmtId="10" fontId="0" fillId="3" borderId="1" xfId="2" applyNumberFormat="1" applyFont="1" applyFill="1" applyBorder="1" applyAlignment="1" applyProtection="1">
      <alignment horizontal="center" vertical="center"/>
      <protection locked="0"/>
    </xf>
    <xf numFmtId="0" fontId="32" fillId="0" borderId="0" xfId="0" applyFont="1" applyAlignment="1">
      <alignment horizontal="center" vertical="center"/>
    </xf>
    <xf numFmtId="0" fontId="0" fillId="0" borderId="0" xfId="0" applyAlignment="1">
      <alignment horizontal="center" vertical="center" wrapText="1"/>
    </xf>
    <xf numFmtId="166" fontId="0" fillId="0" borderId="0" xfId="3" applyNumberFormat="1" applyFont="1" applyFill="1" applyAlignment="1">
      <alignment vertical="center"/>
    </xf>
    <xf numFmtId="9" fontId="0" fillId="0" borderId="0" xfId="2" applyFont="1" applyFill="1" applyAlignment="1">
      <alignment horizontal="center" vertical="center"/>
    </xf>
    <xf numFmtId="165" fontId="0" fillId="0" borderId="0" xfId="0" applyNumberFormat="1" applyAlignment="1">
      <alignment horizontal="center" vertical="center"/>
    </xf>
    <xf numFmtId="0" fontId="32" fillId="0" borderId="0" xfId="0" applyFont="1" applyAlignment="1">
      <alignment horizontal="center" vertical="center" wrapText="1"/>
    </xf>
    <xf numFmtId="164" fontId="41" fillId="10" borderId="17" xfId="7" applyNumberFormat="1" applyAlignment="1">
      <alignment horizontal="center" vertical="center"/>
    </xf>
    <xf numFmtId="0" fontId="0" fillId="0" borderId="0" xfId="0" applyAlignment="1">
      <alignment horizontal="center" wrapText="1"/>
    </xf>
    <xf numFmtId="0" fontId="6" fillId="0" borderId="1" xfId="1" applyFill="1" applyBorder="1" applyAlignment="1" applyProtection="1">
      <alignment wrapText="1"/>
      <protection locked="0"/>
    </xf>
    <xf numFmtId="0" fontId="0" fillId="17" borderId="0" xfId="0" applyFill="1" applyBorder="1" applyAlignment="1">
      <alignment horizontal="justify" vertical="center"/>
    </xf>
    <xf numFmtId="0" fontId="0" fillId="17" borderId="0" xfId="0" applyFill="1"/>
    <xf numFmtId="0" fontId="36" fillId="17" borderId="0" xfId="0" applyFont="1" applyFill="1" applyBorder="1" applyAlignment="1">
      <alignment horizontal="center" vertical="center" wrapText="1"/>
    </xf>
    <xf numFmtId="0" fontId="0" fillId="17" borderId="1" xfId="0" applyFill="1" applyBorder="1" applyAlignment="1">
      <alignment horizontal="center" vertical="center"/>
    </xf>
    <xf numFmtId="0" fontId="0" fillId="17" borderId="0" xfId="0" applyFill="1" applyBorder="1" applyAlignment="1">
      <alignment horizontal="center" vertical="center"/>
    </xf>
    <xf numFmtId="0" fontId="36" fillId="17" borderId="0" xfId="0" applyFont="1" applyFill="1" applyBorder="1" applyAlignment="1">
      <alignment horizontal="left" vertical="center" wrapText="1"/>
    </xf>
    <xf numFmtId="0" fontId="6" fillId="17" borderId="0" xfId="1" applyFill="1" applyBorder="1" applyAlignment="1"/>
    <xf numFmtId="0" fontId="47" fillId="17" borderId="0" xfId="0" applyFont="1" applyFill="1" applyBorder="1" applyAlignment="1">
      <alignment horizontal="center"/>
    </xf>
    <xf numFmtId="164" fontId="41" fillId="10" borderId="32" xfId="7" applyNumberFormat="1" applyBorder="1" applyAlignment="1">
      <alignment horizontal="center" vertical="center"/>
    </xf>
    <xf numFmtId="164" fontId="32" fillId="0" borderId="33" xfId="8" applyNumberFormat="1" applyBorder="1" applyAlignment="1">
      <alignment horizontal="center" vertical="center" wrapText="1"/>
    </xf>
    <xf numFmtId="0" fontId="44" fillId="18" borderId="1" xfId="0" applyFont="1" applyFill="1" applyBorder="1" applyAlignment="1">
      <alignment vertical="top"/>
    </xf>
    <xf numFmtId="0" fontId="45" fillId="18" borderId="1" xfId="0" applyFont="1" applyFill="1" applyBorder="1" applyAlignment="1">
      <alignment vertical="top" wrapText="1"/>
    </xf>
    <xf numFmtId="0" fontId="39" fillId="18" borderId="1" xfId="0" applyFont="1" applyFill="1" applyBorder="1" applyAlignment="1">
      <alignment vertical="top"/>
    </xf>
    <xf numFmtId="0" fontId="46" fillId="18" borderId="1" xfId="0" applyFont="1" applyFill="1" applyBorder="1" applyAlignment="1">
      <alignment vertical="top" wrapText="1"/>
    </xf>
    <xf numFmtId="0" fontId="17" fillId="0" borderId="1" xfId="0" applyFont="1" applyBorder="1" applyAlignment="1">
      <alignment horizontal="left" vertical="center" wrapText="1"/>
    </xf>
    <xf numFmtId="0" fontId="16" fillId="9" borderId="1" xfId="0" applyFont="1" applyFill="1" applyBorder="1" applyAlignment="1">
      <alignment horizontal="left" vertical="center" wrapText="1"/>
    </xf>
    <xf numFmtId="0" fontId="17" fillId="0" borderId="1" xfId="0" applyFont="1" applyBorder="1" applyAlignment="1">
      <alignment horizontal="left" vertical="top"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28" fillId="0" borderId="2" xfId="1" applyFont="1" applyBorder="1" applyAlignment="1" applyProtection="1">
      <alignment horizontal="center" vertical="center"/>
      <protection locked="0"/>
    </xf>
    <xf numFmtId="0" fontId="28" fillId="0" borderId="3" xfId="1" applyFont="1" applyBorder="1" applyAlignment="1" applyProtection="1">
      <alignment horizontal="center" vertical="center"/>
      <protection locked="0"/>
    </xf>
    <xf numFmtId="0" fontId="16" fillId="9" borderId="2" xfId="0" applyFont="1" applyFill="1" applyBorder="1" applyAlignment="1">
      <alignment horizontal="left" vertical="center" wrapText="1"/>
    </xf>
    <xf numFmtId="0" fontId="16" fillId="9" borderId="3" xfId="0" applyFont="1" applyFill="1" applyBorder="1" applyAlignment="1">
      <alignment horizontal="left" vertical="center" wrapText="1"/>
    </xf>
    <xf numFmtId="0" fontId="4" fillId="2" borderId="1" xfId="0" applyFont="1" applyFill="1" applyBorder="1" applyAlignment="1">
      <alignment horizontal="center" vertical="center"/>
    </xf>
    <xf numFmtId="0" fontId="13" fillId="0" borderId="4" xfId="1" applyFont="1" applyBorder="1" applyAlignment="1" applyProtection="1">
      <alignment horizontal="center" vertical="center"/>
      <protection locked="0"/>
    </xf>
    <xf numFmtId="0" fontId="13" fillId="0" borderId="3" xfId="1" applyFont="1" applyBorder="1" applyAlignment="1" applyProtection="1">
      <alignment horizontal="center" vertical="center"/>
      <protection locked="0"/>
    </xf>
    <xf numFmtId="9" fontId="1" fillId="2" borderId="5" xfId="0" applyNumberFormat="1" applyFont="1" applyFill="1" applyBorder="1" applyAlignment="1">
      <alignment horizontal="center" vertical="center"/>
    </xf>
    <xf numFmtId="9" fontId="1" fillId="2" borderId="18" xfId="0" applyNumberFormat="1"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9" fillId="2" borderId="2" xfId="1" applyFont="1" applyFill="1" applyBorder="1" applyAlignment="1" applyProtection="1">
      <alignment horizontal="center" vertical="top"/>
      <protection locked="0"/>
    </xf>
    <xf numFmtId="0" fontId="9" fillId="2" borderId="4" xfId="1" applyFont="1" applyFill="1" applyBorder="1" applyAlignment="1" applyProtection="1">
      <alignment horizontal="center" vertical="top"/>
      <protection locked="0"/>
    </xf>
    <xf numFmtId="0" fontId="9" fillId="2" borderId="3" xfId="1" applyFont="1" applyFill="1" applyBorder="1" applyAlignment="1" applyProtection="1">
      <alignment horizontal="center" vertical="top"/>
      <protection locked="0"/>
    </xf>
    <xf numFmtId="0" fontId="48" fillId="4" borderId="4" xfId="0" applyFont="1" applyFill="1" applyBorder="1" applyAlignment="1">
      <alignment horizontal="center" vertical="center" wrapText="1"/>
    </xf>
    <xf numFmtId="0" fontId="0" fillId="17" borderId="2" xfId="0" applyFill="1" applyBorder="1" applyAlignment="1">
      <alignment horizontal="center" vertical="center"/>
    </xf>
    <xf numFmtId="0" fontId="32" fillId="17" borderId="2" xfId="0" applyFont="1" applyFill="1" applyBorder="1" applyAlignment="1">
      <alignment horizontal="center" vertical="center" wrapText="1"/>
    </xf>
    <xf numFmtId="0" fontId="0" fillId="17" borderId="5" xfId="0" applyFill="1" applyBorder="1" applyAlignment="1">
      <alignment horizontal="center" vertical="center"/>
    </xf>
    <xf numFmtId="0" fontId="0" fillId="17" borderId="18" xfId="0" applyFill="1" applyBorder="1" applyAlignment="1">
      <alignment horizontal="center" vertical="center"/>
    </xf>
    <xf numFmtId="0" fontId="34" fillId="5" borderId="20" xfId="4" applyNumberFormat="1" applyFill="1" applyBorder="1" applyAlignment="1" applyProtection="1">
      <alignment horizontal="center" vertical="top"/>
      <protection locked="0"/>
    </xf>
    <xf numFmtId="0" fontId="34" fillId="5" borderId="21" xfId="4" applyNumberFormat="1" applyFill="1" applyBorder="1" applyAlignment="1" applyProtection="1">
      <alignment horizontal="center" vertical="top"/>
      <protection locked="0"/>
    </xf>
    <xf numFmtId="0" fontId="34" fillId="5" borderId="22" xfId="4" applyNumberFormat="1" applyFill="1" applyBorder="1" applyAlignment="1" applyProtection="1">
      <alignment horizontal="center" vertical="top"/>
      <protection locked="0"/>
    </xf>
    <xf numFmtId="0" fontId="6" fillId="0" borderId="19" xfId="1" applyBorder="1" applyAlignment="1">
      <alignment horizontal="center"/>
    </xf>
    <xf numFmtId="0" fontId="24" fillId="0" borderId="0" xfId="0" applyFont="1" applyAlignment="1">
      <alignment horizontal="right" vertical="center" wrapText="1"/>
    </xf>
    <xf numFmtId="0" fontId="24" fillId="0" borderId="0" xfId="0" applyFont="1" applyBorder="1" applyAlignment="1">
      <alignment horizontal="right" vertical="center" wrapText="1"/>
    </xf>
    <xf numFmtId="0" fontId="34" fillId="5" borderId="23" xfId="4" applyNumberFormat="1" applyFill="1" applyBorder="1" applyAlignment="1" applyProtection="1">
      <alignment horizontal="center" vertical="top" wrapText="1"/>
      <protection locked="0"/>
    </xf>
    <xf numFmtId="0" fontId="34" fillId="5" borderId="24" xfId="4" applyNumberFormat="1" applyFill="1" applyBorder="1" applyAlignment="1" applyProtection="1">
      <alignment horizontal="center" vertical="top" wrapText="1"/>
      <protection locked="0"/>
    </xf>
    <xf numFmtId="0" fontId="34" fillId="5" borderId="25" xfId="4" applyNumberFormat="1" applyFill="1" applyBorder="1" applyAlignment="1" applyProtection="1">
      <alignment horizontal="center" vertical="top" wrapText="1"/>
      <protection locked="0"/>
    </xf>
    <xf numFmtId="0" fontId="34" fillId="5" borderId="26" xfId="4" applyNumberFormat="1" applyFill="1" applyBorder="1" applyAlignment="1" applyProtection="1">
      <alignment horizontal="center" vertical="top" wrapText="1"/>
      <protection locked="0"/>
    </xf>
    <xf numFmtId="0" fontId="34" fillId="5" borderId="27" xfId="4" applyNumberFormat="1" applyFill="1" applyBorder="1" applyAlignment="1" applyProtection="1">
      <alignment horizontal="center" vertical="top" wrapText="1"/>
      <protection locked="0"/>
    </xf>
    <xf numFmtId="0" fontId="34" fillId="5" borderId="28" xfId="4" applyNumberFormat="1" applyFill="1" applyBorder="1" applyAlignment="1" applyProtection="1">
      <alignment horizontal="center" vertical="top" wrapText="1"/>
      <protection locked="0"/>
    </xf>
    <xf numFmtId="0" fontId="34" fillId="5" borderId="29" xfId="4" applyNumberFormat="1" applyFill="1" applyBorder="1" applyAlignment="1" applyProtection="1">
      <alignment horizontal="center" vertical="top" wrapText="1"/>
      <protection locked="0"/>
    </xf>
    <xf numFmtId="0" fontId="34" fillId="5" borderId="0" xfId="4" applyNumberFormat="1" applyFill="1" applyBorder="1" applyAlignment="1" applyProtection="1">
      <alignment horizontal="center" vertical="top" wrapText="1"/>
      <protection locked="0"/>
    </xf>
    <xf numFmtId="0" fontId="34" fillId="5" borderId="30" xfId="4" applyNumberFormat="1" applyFill="1" applyBorder="1" applyAlignment="1" applyProtection="1">
      <alignment horizontal="center" vertical="top" wrapText="1"/>
      <protection locked="0"/>
    </xf>
    <xf numFmtId="0" fontId="5" fillId="5" borderId="16" xfId="0" applyFont="1" applyFill="1" applyBorder="1" applyAlignment="1" applyProtection="1">
      <alignment horizontal="center" vertical="top" wrapText="1"/>
      <protection locked="0"/>
    </xf>
    <xf numFmtId="0" fontId="5" fillId="5" borderId="0" xfId="0" applyFont="1" applyFill="1" applyAlignment="1" applyProtection="1">
      <alignment horizontal="center" vertical="top" wrapText="1"/>
      <protection locked="0"/>
    </xf>
    <xf numFmtId="0" fontId="16" fillId="0" borderId="1" xfId="0" applyFont="1" applyBorder="1" applyAlignment="1">
      <alignment horizontal="left" vertical="center" wrapText="1"/>
    </xf>
    <xf numFmtId="0" fontId="12" fillId="0" borderId="2" xfId="1" applyFont="1" applyBorder="1" applyAlignment="1" applyProtection="1">
      <alignment horizontal="center" vertical="center"/>
      <protection locked="0"/>
    </xf>
    <xf numFmtId="0" fontId="12" fillId="0" borderId="3" xfId="1" applyFont="1" applyBorder="1" applyAlignment="1" applyProtection="1">
      <alignment horizontal="center" vertical="center"/>
      <protection locked="0"/>
    </xf>
    <xf numFmtId="0" fontId="16" fillId="6" borderId="1" xfId="0" applyFont="1" applyFill="1" applyBorder="1" applyAlignment="1">
      <alignment horizontal="left" vertical="center" wrapText="1"/>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14" fillId="0" borderId="2" xfId="1" applyFont="1" applyBorder="1" applyAlignment="1" applyProtection="1">
      <alignment horizontal="center" vertical="center"/>
      <protection locked="0"/>
    </xf>
    <xf numFmtId="0" fontId="14" fillId="0" borderId="3" xfId="1" applyFont="1" applyBorder="1" applyAlignment="1" applyProtection="1">
      <alignment horizontal="center" vertical="center"/>
      <protection locked="0"/>
    </xf>
    <xf numFmtId="44" fontId="25" fillId="2" borderId="2" xfId="0" applyNumberFormat="1" applyFont="1" applyFill="1" applyBorder="1" applyAlignment="1">
      <alignment horizontal="center" vertical="center" wrapText="1"/>
    </xf>
    <xf numFmtId="44" fontId="25" fillId="2" borderId="3" xfId="0" applyNumberFormat="1" applyFont="1" applyFill="1" applyBorder="1" applyAlignment="1">
      <alignment horizontal="center" vertical="center" wrapText="1"/>
    </xf>
    <xf numFmtId="0" fontId="16" fillId="0" borderId="1" xfId="0" applyFont="1" applyBorder="1" applyAlignment="1">
      <alignment horizontal="left" vertical="top" wrapText="1"/>
    </xf>
    <xf numFmtId="0" fontId="24" fillId="3" borderId="2" xfId="0" applyFont="1" applyFill="1" applyBorder="1" applyAlignment="1">
      <alignment horizontal="left" vertical="top" wrapText="1"/>
    </xf>
    <xf numFmtId="0" fontId="6" fillId="17" borderId="34" xfId="1" applyFill="1" applyBorder="1" applyAlignment="1">
      <alignment horizontal="center"/>
    </xf>
    <xf numFmtId="0" fontId="6" fillId="17" borderId="35" xfId="1" applyFill="1" applyBorder="1" applyAlignment="1">
      <alignment horizontal="center"/>
    </xf>
    <xf numFmtId="0" fontId="6" fillId="17" borderId="36" xfId="1" applyFill="1" applyBorder="1" applyAlignment="1">
      <alignment horizontal="center"/>
    </xf>
    <xf numFmtId="0" fontId="47" fillId="17" borderId="37" xfId="0" applyFont="1" applyFill="1" applyBorder="1"/>
    <xf numFmtId="0" fontId="35" fillId="17" borderId="0" xfId="0" applyFont="1" applyFill="1" applyBorder="1"/>
    <xf numFmtId="0" fontId="0" fillId="17" borderId="38" xfId="0" applyFill="1" applyBorder="1"/>
    <xf numFmtId="0" fontId="48" fillId="4" borderId="39" xfId="0" applyFont="1" applyFill="1" applyBorder="1" applyAlignment="1">
      <alignment horizontal="center" vertical="center" wrapText="1"/>
    </xf>
    <xf numFmtId="0" fontId="48" fillId="4" borderId="38" xfId="0" applyFont="1" applyFill="1" applyBorder="1" applyAlignment="1">
      <alignment horizontal="center" vertical="center" wrapText="1"/>
    </xf>
    <xf numFmtId="167" fontId="36" fillId="17" borderId="37" xfId="0" applyNumberFormat="1" applyFont="1" applyFill="1" applyBorder="1" applyAlignment="1">
      <alignment horizontal="left" vertical="center" wrapText="1"/>
    </xf>
    <xf numFmtId="0" fontId="0" fillId="17" borderId="40" xfId="0" applyFill="1" applyBorder="1"/>
    <xf numFmtId="0" fontId="0" fillId="17" borderId="37" xfId="0" applyFill="1" applyBorder="1" applyAlignment="1">
      <alignment horizontal="justify" vertical="center"/>
    </xf>
    <xf numFmtId="0" fontId="32" fillId="17" borderId="41" xfId="0" applyFont="1" applyFill="1" applyBorder="1" applyAlignment="1">
      <alignment horizontal="center" vertical="center" wrapText="1"/>
    </xf>
    <xf numFmtId="0" fontId="0" fillId="17" borderId="41" xfId="0" applyFill="1" applyBorder="1" applyAlignment="1">
      <alignment horizontal="center" vertical="center"/>
    </xf>
    <xf numFmtId="0" fontId="0" fillId="17" borderId="37" xfId="0" applyFill="1" applyBorder="1" applyAlignment="1">
      <alignment horizontal="center" vertical="center"/>
    </xf>
    <xf numFmtId="0" fontId="0" fillId="17" borderId="42" xfId="0" applyFill="1" applyBorder="1" applyAlignment="1">
      <alignment horizontal="justify" vertical="center"/>
    </xf>
    <xf numFmtId="0" fontId="0" fillId="17" borderId="43" xfId="0" applyFill="1" applyBorder="1" applyAlignment="1">
      <alignment horizontal="justify" vertical="center"/>
    </xf>
    <xf numFmtId="0" fontId="0" fillId="17" borderId="44" xfId="0" applyFill="1" applyBorder="1"/>
    <xf numFmtId="0" fontId="0" fillId="17" borderId="45" xfId="0" applyFill="1" applyBorder="1" applyAlignment="1">
      <alignment horizontal="justify" vertical="center"/>
    </xf>
    <xf numFmtId="0" fontId="0" fillId="17" borderId="46" xfId="0" applyFill="1" applyBorder="1" applyAlignment="1">
      <alignment horizontal="justify" vertical="center"/>
    </xf>
    <xf numFmtId="0" fontId="0" fillId="17" borderId="47" xfId="0" applyFill="1" applyBorder="1"/>
    <xf numFmtId="0" fontId="0" fillId="17" borderId="46" xfId="0" applyFill="1" applyBorder="1"/>
    <xf numFmtId="0" fontId="0" fillId="17" borderId="46" xfId="0" applyFill="1" applyBorder="1" applyAlignment="1">
      <alignment horizontal="justify" vertical="top"/>
    </xf>
    <xf numFmtId="0" fontId="0" fillId="17" borderId="45" xfId="0" applyFill="1" applyBorder="1"/>
    <xf numFmtId="0" fontId="0" fillId="17" borderId="48" xfId="0" applyFill="1" applyBorder="1" applyAlignment="1">
      <alignment horizontal="justify" vertical="center"/>
    </xf>
    <xf numFmtId="0" fontId="0" fillId="17" borderId="49" xfId="0" applyFill="1" applyBorder="1" applyAlignment="1">
      <alignment horizontal="justify" vertical="center"/>
    </xf>
    <xf numFmtId="0" fontId="0" fillId="17" borderId="50" xfId="0" applyFill="1" applyBorder="1"/>
    <xf numFmtId="0" fontId="32" fillId="17" borderId="42" xfId="0" applyFont="1" applyFill="1" applyBorder="1" applyAlignment="1">
      <alignment horizontal="justify" vertical="center"/>
    </xf>
    <xf numFmtId="0" fontId="32" fillId="17" borderId="43" xfId="0" applyFont="1" applyFill="1" applyBorder="1" applyAlignment="1">
      <alignment horizontal="justify" vertical="center"/>
    </xf>
    <xf numFmtId="0" fontId="0" fillId="17" borderId="51" xfId="0" applyFill="1" applyBorder="1" applyAlignment="1">
      <alignment horizontal="justify" vertical="center"/>
    </xf>
    <xf numFmtId="0" fontId="0" fillId="17" borderId="52" xfId="0" applyFill="1" applyBorder="1" applyAlignment="1">
      <alignment horizontal="justify" vertical="center"/>
    </xf>
    <xf numFmtId="0" fontId="0" fillId="17" borderId="52" xfId="0" applyFill="1" applyBorder="1"/>
    <xf numFmtId="0" fontId="0" fillId="17" borderId="53" xfId="0" applyFill="1" applyBorder="1"/>
  </cellXfs>
  <cellStyles count="9">
    <cellStyle name="Calculation" xfId="7" builtinId="22"/>
    <cellStyle name="Currency" xfId="3" builtinId="4"/>
    <cellStyle name="Hyperlink" xfId="1" builtinId="8"/>
    <cellStyle name="Input" xfId="4" builtinId="20"/>
    <cellStyle name="Normal" xfId="0" builtinId="0"/>
    <cellStyle name="Normal 2" xfId="5" xr:uid="{CFC9832D-1626-40C4-8DD2-AC0098E9305C}"/>
    <cellStyle name="Percent" xfId="2" builtinId="5"/>
    <cellStyle name="Percent 2" xfId="6" xr:uid="{A7D90B2B-C1D2-4CDD-8417-9103F05AF444}"/>
    <cellStyle name="Total" xfId="8" builtinId="25"/>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FF9999"/>
      <color rgb="FFCCFFFF"/>
      <color rgb="FFFFFFCC"/>
      <color rgb="FFFFFF99"/>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9036957</xdr:colOff>
      <xdr:row>1</xdr:row>
      <xdr:rowOff>13607</xdr:rowOff>
    </xdr:from>
    <xdr:to>
      <xdr:col>2</xdr:col>
      <xdr:colOff>1141548</xdr:colOff>
      <xdr:row>1</xdr:row>
      <xdr:rowOff>1358577</xdr:rowOff>
    </xdr:to>
    <xdr:pic>
      <xdr:nvPicPr>
        <xdr:cNvPr id="8" name="Picture 7">
          <a:extLst>
            <a:ext uri="{FF2B5EF4-FFF2-40B4-BE49-F238E27FC236}">
              <a16:creationId xmlns:a16="http://schemas.microsoft.com/office/drawing/2014/main" id="{E48850CD-1C3C-432B-8B76-2604F2565D88}"/>
            </a:ext>
          </a:extLst>
        </xdr:cNvPr>
        <xdr:cNvPicPr>
          <a:picLocks noChangeAspect="1"/>
        </xdr:cNvPicPr>
      </xdr:nvPicPr>
      <xdr:blipFill>
        <a:blip xmlns:r="http://schemas.openxmlformats.org/officeDocument/2006/relationships" r:embed="rId1"/>
        <a:stretch>
          <a:fillRect/>
        </a:stretch>
      </xdr:blipFill>
      <xdr:spPr>
        <a:xfrm>
          <a:off x="9186636" y="68036"/>
          <a:ext cx="2228305" cy="1342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9077438</xdr:colOff>
      <xdr:row>1</xdr:row>
      <xdr:rowOff>11225</xdr:rowOff>
    </xdr:from>
    <xdr:to>
      <xdr:col>2</xdr:col>
      <xdr:colOff>1140619</xdr:colOff>
      <xdr:row>1</xdr:row>
      <xdr:rowOff>1583531</xdr:rowOff>
    </xdr:to>
    <xdr:pic>
      <xdr:nvPicPr>
        <xdr:cNvPr id="2" name="Picture 1">
          <a:extLst>
            <a:ext uri="{FF2B5EF4-FFF2-40B4-BE49-F238E27FC236}">
              <a16:creationId xmlns:a16="http://schemas.microsoft.com/office/drawing/2014/main" id="{382C48F8-DFC5-4808-8CB6-86223E31CB0B}"/>
            </a:ext>
          </a:extLst>
        </xdr:cNvPr>
        <xdr:cNvPicPr>
          <a:picLocks noChangeAspect="1"/>
        </xdr:cNvPicPr>
      </xdr:nvPicPr>
      <xdr:blipFill>
        <a:blip xmlns:r="http://schemas.openxmlformats.org/officeDocument/2006/relationships" r:embed="rId1"/>
        <a:stretch>
          <a:fillRect/>
        </a:stretch>
      </xdr:blipFill>
      <xdr:spPr>
        <a:xfrm>
          <a:off x="9387001" y="58850"/>
          <a:ext cx="2909774" cy="15723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9036957</xdr:colOff>
      <xdr:row>1</xdr:row>
      <xdr:rowOff>13608</xdr:rowOff>
    </xdr:from>
    <xdr:to>
      <xdr:col>2</xdr:col>
      <xdr:colOff>1086485</xdr:colOff>
      <xdr:row>1</xdr:row>
      <xdr:rowOff>1501140</xdr:rowOff>
    </xdr:to>
    <xdr:pic>
      <xdr:nvPicPr>
        <xdr:cNvPr id="2" name="Picture 1">
          <a:extLst>
            <a:ext uri="{FF2B5EF4-FFF2-40B4-BE49-F238E27FC236}">
              <a16:creationId xmlns:a16="http://schemas.microsoft.com/office/drawing/2014/main" id="{9C895AF6-815E-4E96-9EB3-BAADD28DBF53}"/>
            </a:ext>
          </a:extLst>
        </xdr:cNvPr>
        <xdr:cNvPicPr>
          <a:picLocks noChangeAspect="1"/>
        </xdr:cNvPicPr>
      </xdr:nvPicPr>
      <xdr:blipFill>
        <a:blip xmlns:r="http://schemas.openxmlformats.org/officeDocument/2006/relationships" r:embed="rId1"/>
        <a:stretch>
          <a:fillRect/>
        </a:stretch>
      </xdr:blipFill>
      <xdr:spPr>
        <a:xfrm>
          <a:off x="9281432" y="67583"/>
          <a:ext cx="2170793" cy="14881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C41"/>
  <sheetViews>
    <sheetView showGridLines="0" showRowColHeaders="0" tabSelected="1" topLeftCell="A20" zoomScale="50" zoomScaleNormal="50" workbookViewId="0">
      <selection activeCell="B6" sqref="B6:C6"/>
    </sheetView>
  </sheetViews>
  <sheetFormatPr defaultColWidth="9" defaultRowHeight="21" x14ac:dyDescent="0.4"/>
  <cols>
    <col min="1" max="1" width="2.109375" style="7" customWidth="1"/>
    <col min="2" max="3" width="151.88671875" style="7" customWidth="1"/>
    <col min="4" max="16384" width="9" style="7"/>
  </cols>
  <sheetData>
    <row r="1" spans="2:3" ht="3.75" customHeight="1" x14ac:dyDescent="0.4"/>
    <row r="2" spans="2:3" ht="123" customHeight="1" x14ac:dyDescent="0.4">
      <c r="B2" s="8"/>
      <c r="C2" s="9"/>
    </row>
    <row r="3" spans="2:3" ht="60" customHeight="1" x14ac:dyDescent="0.4">
      <c r="B3" s="143" t="str">
        <f>"Invitation to Tender For "&amp;TEXT('Input Page'!C2,"0")</f>
        <v>Invitation to Tender For Arboricultural Maintenance Services Contract  (Tree Works)  2022 - 2025</v>
      </c>
      <c r="C3" s="144"/>
    </row>
    <row r="4" spans="2:3" ht="55.5" customHeight="1" x14ac:dyDescent="0.4">
      <c r="B4" s="143" t="str">
        <f>"Tenders to be returned by the deadline of "&amp;TEXT('Input Page'!C26,"DD MMMM YYYY")</f>
        <v>Tenders to be returned by the deadline of 21/07/2022  12:00 Hours  (Midday)</v>
      </c>
      <c r="C4" s="144"/>
    </row>
    <row r="6" spans="2:3" ht="31.2" x14ac:dyDescent="0.4">
      <c r="B6" s="145" t="s">
        <v>0</v>
      </c>
      <c r="C6" s="146"/>
    </row>
    <row r="8" spans="2:3" ht="41.25" customHeight="1" x14ac:dyDescent="0.4">
      <c r="B8" s="138" t="s">
        <v>1</v>
      </c>
      <c r="C8" s="138"/>
    </row>
    <row r="9" spans="2:3" ht="84.75" customHeight="1" x14ac:dyDescent="0.4">
      <c r="B9" s="137" t="s">
        <v>1158</v>
      </c>
      <c r="C9" s="137"/>
    </row>
    <row r="11" spans="2:3" ht="30" customHeight="1" x14ac:dyDescent="0.4">
      <c r="B11" s="75" t="str">
        <f>'Input Page'!B35</f>
        <v xml:space="preserve">Contract Term </v>
      </c>
      <c r="C11" s="56" t="str">
        <f>'Input Page'!C35</f>
        <v>3 + 2 Years</v>
      </c>
    </row>
    <row r="13" spans="2:3" ht="22.2" x14ac:dyDescent="0.4">
      <c r="B13" s="147" t="s">
        <v>2</v>
      </c>
      <c r="C13" s="148"/>
    </row>
    <row r="14" spans="2:3" ht="30" customHeight="1" x14ac:dyDescent="0.4">
      <c r="B14" s="25" t="str">
        <f>'Input Page'!B31</f>
        <v>Price</v>
      </c>
      <c r="C14" s="55">
        <f>'Input Page'!C31</f>
        <v>0.6</v>
      </c>
    </row>
    <row r="15" spans="2:3" ht="30" customHeight="1" x14ac:dyDescent="0.4">
      <c r="B15" s="25" t="str">
        <f>'Input Page'!B32</f>
        <v>Quality</v>
      </c>
      <c r="C15" s="55">
        <f>'Input Page'!C32</f>
        <v>0.4</v>
      </c>
    </row>
    <row r="16" spans="2:3" ht="30" hidden="1" customHeight="1" x14ac:dyDescent="0.4"/>
    <row r="18" spans="2:3" ht="41.25" customHeight="1" x14ac:dyDescent="0.4">
      <c r="B18" s="147" t="s">
        <v>3</v>
      </c>
      <c r="C18" s="148"/>
    </row>
    <row r="19" spans="2:3" ht="23.25" customHeight="1" x14ac:dyDescent="0.4">
      <c r="B19" s="24" t="s">
        <v>4</v>
      </c>
      <c r="C19" s="24" t="s">
        <v>5</v>
      </c>
    </row>
    <row r="20" spans="2:3" ht="28.5" customHeight="1" x14ac:dyDescent="0.4">
      <c r="B20" s="25" t="s">
        <v>6</v>
      </c>
      <c r="C20" s="53" t="str">
        <f>TEXT('Input Page'!C24,"DD MMM YYYY")</f>
        <v>20 Jun 2022</v>
      </c>
    </row>
    <row r="21" spans="2:3" ht="28.5" customHeight="1" x14ac:dyDescent="0.4">
      <c r="B21" s="25" t="s">
        <v>7</v>
      </c>
      <c r="C21" s="53" t="str">
        <f>TEXT('Input Page'!C25,"DD MMM YYYY")</f>
        <v>11/07/2022   23:59 Hours</v>
      </c>
    </row>
    <row r="22" spans="2:3" ht="28.5" customHeight="1" x14ac:dyDescent="0.4">
      <c r="B22" s="25" t="s">
        <v>8</v>
      </c>
      <c r="C22" s="53" t="str">
        <f>TEXT('Input Page'!C26,"DD MMM YYYY")</f>
        <v>21/07/2022  12:00 Hours  (Midday)</v>
      </c>
    </row>
    <row r="23" spans="2:3" ht="28.5" customHeight="1" x14ac:dyDescent="0.4">
      <c r="B23" s="25" t="s">
        <v>9</v>
      </c>
      <c r="C23" s="53" t="str">
        <f>TEXT('Input Page'!C27,"DD MMM YYYY")</f>
        <v>19 Aug 2022</v>
      </c>
    </row>
    <row r="24" spans="2:3" ht="28.5" customHeight="1" x14ac:dyDescent="0.4">
      <c r="B24" s="25" t="s">
        <v>10</v>
      </c>
      <c r="C24" s="53" t="str">
        <f>TEXT('Input Page'!C28,"DD MMM YYYY")</f>
        <v>01 Oct 2022</v>
      </c>
    </row>
    <row r="26" spans="2:3" ht="41.25" customHeight="1" x14ac:dyDescent="0.4">
      <c r="B26" s="138" t="s">
        <v>11</v>
      </c>
      <c r="C26" s="138"/>
    </row>
    <row r="27" spans="2:3" ht="97.5" customHeight="1" x14ac:dyDescent="0.4">
      <c r="B27" s="139" t="s">
        <v>12</v>
      </c>
      <c r="C27" s="139"/>
    </row>
    <row r="28" spans="2:3" ht="72" customHeight="1" x14ac:dyDescent="0.4">
      <c r="B28" s="137" t="s">
        <v>13</v>
      </c>
      <c r="C28" s="137"/>
    </row>
    <row r="29" spans="2:3" ht="115.5" customHeight="1" x14ac:dyDescent="0.4">
      <c r="B29" s="140" t="s">
        <v>14</v>
      </c>
      <c r="C29" s="141"/>
    </row>
    <row r="30" spans="2:3" ht="14.25" customHeight="1" x14ac:dyDescent="0.4">
      <c r="B30" s="10"/>
      <c r="C30" s="10"/>
    </row>
    <row r="31" spans="2:3" ht="37.5" customHeight="1" x14ac:dyDescent="0.4">
      <c r="B31" s="138" t="s">
        <v>15</v>
      </c>
      <c r="C31" s="138"/>
    </row>
    <row r="32" spans="2:3" ht="37.5" customHeight="1" x14ac:dyDescent="0.4">
      <c r="B32" s="137" t="s">
        <v>16</v>
      </c>
      <c r="C32" s="137"/>
    </row>
    <row r="33" spans="2:3" ht="37.5" customHeight="1" x14ac:dyDescent="0.4">
      <c r="B33" s="137" t="s">
        <v>17</v>
      </c>
      <c r="C33" s="137"/>
    </row>
    <row r="34" spans="2:3" ht="37.5" customHeight="1" x14ac:dyDescent="0.4">
      <c r="B34" s="137" t="s">
        <v>18</v>
      </c>
      <c r="C34" s="137"/>
    </row>
    <row r="35" spans="2:3" ht="37.5" customHeight="1" x14ac:dyDescent="0.4">
      <c r="B35" s="137" t="s">
        <v>19</v>
      </c>
      <c r="C35" s="137"/>
    </row>
    <row r="36" spans="2:3" ht="37.5" customHeight="1" x14ac:dyDescent="0.4">
      <c r="B36" s="137" t="s">
        <v>20</v>
      </c>
      <c r="C36" s="137"/>
    </row>
    <row r="37" spans="2:3" ht="37.5" customHeight="1" x14ac:dyDescent="0.4">
      <c r="B37" s="137" t="s">
        <v>21</v>
      </c>
      <c r="C37" s="137"/>
    </row>
    <row r="38" spans="2:3" ht="18.75" customHeight="1" x14ac:dyDescent="0.4"/>
    <row r="39" spans="2:3" ht="12" customHeight="1" x14ac:dyDescent="0.4">
      <c r="B39" s="142"/>
      <c r="C39" s="142"/>
    </row>
    <row r="40" spans="2:3" ht="57.75" customHeight="1" x14ac:dyDescent="0.4">
      <c r="B40" s="138" t="s">
        <v>22</v>
      </c>
      <c r="C40" s="138"/>
    </row>
    <row r="41" spans="2:3" ht="115.5" customHeight="1" x14ac:dyDescent="0.4">
      <c r="B41" s="137" t="s">
        <v>23</v>
      </c>
      <c r="C41" s="137"/>
    </row>
  </sheetData>
  <sheetProtection algorithmName="SHA-512" hashValue="aKv+++8G49KmNF/vAzkmAqI4vBFbE85wYQdCyxZRSYPMudAJLl4oja2Y0PjxggaJMGCaGpj7XJUP7yMFoAHSXA==" saltValue="20BVvdrMOLcdf+v4o1hpxw==" spinCount="100000" sheet="1" objects="1" scenarios="1"/>
  <mergeCells count="21">
    <mergeCell ref="B3:C3"/>
    <mergeCell ref="B8:C8"/>
    <mergeCell ref="B9:C9"/>
    <mergeCell ref="B40:C40"/>
    <mergeCell ref="B34:C34"/>
    <mergeCell ref="B36:C36"/>
    <mergeCell ref="B37:C37"/>
    <mergeCell ref="B33:C33"/>
    <mergeCell ref="B6:C6"/>
    <mergeCell ref="B18:C18"/>
    <mergeCell ref="B13:C13"/>
    <mergeCell ref="B4:C4"/>
    <mergeCell ref="B41:C41"/>
    <mergeCell ref="B26:C26"/>
    <mergeCell ref="B27:C27"/>
    <mergeCell ref="B28:C28"/>
    <mergeCell ref="B29:C29"/>
    <mergeCell ref="B31:C31"/>
    <mergeCell ref="B32:C32"/>
    <mergeCell ref="B35:C35"/>
    <mergeCell ref="B39:C39"/>
  </mergeCells>
  <hyperlinks>
    <hyperlink ref="B6" location="'Summary Page'!A1" display="Click here to begin your assessment" xr:uid="{00000000-0004-0000-0000-000000000000}"/>
    <hyperlink ref="B6:C6" location="'Navigation Page'!A1" display="Click here to begin completing your tender" xr:uid="{3A2837F2-33DC-4347-B0B2-A1ABB7BB693D}"/>
  </hyperlinks>
  <pageMargins left="0.25" right="0.25" top="0.75" bottom="0.75" header="0.3" footer="0.3"/>
  <pageSetup paperSize="9" scale="3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7C84B-2B54-4211-B32C-4E2AA634AAE0}">
  <dimension ref="A1:F18"/>
  <sheetViews>
    <sheetView showGridLines="0" showRowColHeaders="0" zoomScale="90" zoomScaleNormal="90" workbookViewId="0">
      <pane ySplit="4" topLeftCell="A5" activePane="bottomLeft" state="frozen"/>
      <selection activeCell="I10" sqref="I10"/>
      <selection pane="bottomLeft" activeCell="B10" sqref="B10:B14"/>
    </sheetView>
  </sheetViews>
  <sheetFormatPr defaultColWidth="9.109375" defaultRowHeight="14.4" x14ac:dyDescent="0.3"/>
  <cols>
    <col min="1" max="1" width="4.109375" style="35" customWidth="1"/>
    <col min="2" max="2" width="244.6640625" customWidth="1"/>
    <col min="4" max="4" width="74.6640625" customWidth="1"/>
    <col min="6" max="6" width="9.109375" hidden="1" customWidth="1"/>
  </cols>
  <sheetData>
    <row r="1" spans="1:6" s="3" customFormat="1" ht="21" x14ac:dyDescent="0.4">
      <c r="A1" s="18">
        <f>SUM(A2:A22)</f>
        <v>1</v>
      </c>
      <c r="B1" s="52" t="s">
        <v>79</v>
      </c>
      <c r="C1" s="36"/>
      <c r="D1" s="36"/>
    </row>
    <row r="2" spans="1:6" s="3" customFormat="1" ht="5.25" customHeight="1" x14ac:dyDescent="0.35">
      <c r="A2" s="18"/>
    </row>
    <row r="3" spans="1:6" s="38" customFormat="1" ht="23.4" x14ac:dyDescent="0.45">
      <c r="A3" s="37"/>
      <c r="B3" s="19" t="s">
        <v>53</v>
      </c>
    </row>
    <row r="4" spans="1:6" s="3" customFormat="1" ht="5.25" customHeight="1" x14ac:dyDescent="0.35">
      <c r="A4" s="18"/>
    </row>
    <row r="5" spans="1:6" ht="25.8" x14ac:dyDescent="0.5">
      <c r="B5" s="39" t="str">
        <f>'Navigation Page'!$B$20</f>
        <v>Question 5</v>
      </c>
    </row>
    <row r="6" spans="1:6" ht="25.8" x14ac:dyDescent="0.5">
      <c r="B6" s="39" t="str">
        <f>"Maximum Achievable Score is "&amp;TEXT('Input Page'!F10,"0")</f>
        <v>Maximum Achievable Score is 10</v>
      </c>
    </row>
    <row r="7" spans="1:6" ht="77.25" customHeight="1" x14ac:dyDescent="0.3">
      <c r="B7" s="51" t="str">
        <f>VLOOKUP(B5,'Input Page'!$B:$D,2,FALSE)</f>
        <v>We wish to undertake the planting of trees to commemorate the Queen’s Jubilee in 2022 (https://queensgreencanopy.org/ ) and beyond to support our carbon reduction ambitions.
i) How can you help us with this?</v>
      </c>
      <c r="F7" s="40">
        <v>400</v>
      </c>
    </row>
    <row r="8" spans="1:6" ht="18" x14ac:dyDescent="0.35">
      <c r="B8" s="41" t="str">
        <f>"Maximum no of words = "&amp;F7</f>
        <v>Maximum no of words = 400</v>
      </c>
    </row>
    <row r="9" spans="1:6" ht="5.25" customHeight="1" x14ac:dyDescent="0.3"/>
    <row r="10" spans="1:6" ht="234.75" customHeight="1" x14ac:dyDescent="0.3">
      <c r="A10" s="23">
        <f>IFERROR(VLOOKUP(B10,'Data Validation'!$B$19:$C$22,2,FALSE),0)</f>
        <v>1</v>
      </c>
      <c r="B10" s="184" t="s">
        <v>80</v>
      </c>
      <c r="F10">
        <f>IF(B10="",0,LEN(TRIM(B10))-LEN(SUBSTITUTE(B10," ",""))+1)</f>
        <v>3</v>
      </c>
    </row>
    <row r="11" spans="1:6" ht="234.75" customHeight="1" x14ac:dyDescent="0.3">
      <c r="A11" s="23"/>
      <c r="B11" s="185"/>
    </row>
    <row r="12" spans="1:6" ht="234.75" customHeight="1" x14ac:dyDescent="0.3">
      <c r="A12" s="23"/>
      <c r="B12" s="185"/>
    </row>
    <row r="13" spans="1:6" ht="234.75" customHeight="1" x14ac:dyDescent="0.3">
      <c r="A13" s="23"/>
      <c r="B13" s="185"/>
    </row>
    <row r="14" spans="1:6" ht="234.75" customHeight="1" x14ac:dyDescent="0.3">
      <c r="A14" s="23"/>
      <c r="B14" s="185"/>
    </row>
    <row r="16" spans="1:6" ht="18" x14ac:dyDescent="0.35">
      <c r="B16" s="42" t="str">
        <f>"Number of words used = "&amp;F10</f>
        <v>Number of words used = 3</v>
      </c>
    </row>
    <row r="18" spans="2:2" ht="21" x14ac:dyDescent="0.4">
      <c r="B18" s="43" t="str">
        <f>IF($F$10&gt;$F$7,"ERROR MAXIMUM NUMBER OF WORDS HAS BEEN EXCEEDED","WORDS WITHIN MAXIMUM LIMIT")</f>
        <v>WORDS WITHIN MAXIMUM LIMIT</v>
      </c>
    </row>
  </sheetData>
  <sheetProtection algorithmName="SHA-512" hashValue="4AEhje35aVezCGpTMThco6NrhyN9k7lOQUM0uA5KIWx1lgX/k8MKcZxv1cIiJInhui2Y/X+4DQROw3zzIrbRcw==" saltValue="0dXrHU/awrmT65QrM8h/Iw==" spinCount="100000" sheet="1"/>
  <mergeCells count="1">
    <mergeCell ref="B10:B14"/>
  </mergeCells>
  <hyperlinks>
    <hyperlink ref="B3" location="'Navigation Page'!A1" display="Press here to return to the main page" xr:uid="{961477E5-2D4D-4C49-9669-06501526E9AD}"/>
  </hyperlinks>
  <pageMargins left="0.25" right="0.25" top="0.75" bottom="0.75" header="0.3" footer="0.3"/>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9E763-A1FB-4213-A8E0-F94F902F8E55}">
  <dimension ref="A1:F18"/>
  <sheetViews>
    <sheetView showGridLines="0" showRowColHeaders="0" zoomScale="90" zoomScaleNormal="90" workbookViewId="0">
      <pane ySplit="4" topLeftCell="A5" activePane="bottomLeft" state="frozen"/>
      <selection activeCell="I10" sqref="I10"/>
      <selection pane="bottomLeft" activeCell="B10" sqref="B10:B14"/>
    </sheetView>
  </sheetViews>
  <sheetFormatPr defaultColWidth="9.109375" defaultRowHeight="14.4" x14ac:dyDescent="0.3"/>
  <cols>
    <col min="1" max="1" width="4.109375" style="35" customWidth="1"/>
    <col min="2" max="2" width="244.6640625" customWidth="1"/>
    <col min="4" max="4" width="74.6640625" customWidth="1"/>
    <col min="6" max="6" width="9.109375" hidden="1" customWidth="1"/>
  </cols>
  <sheetData>
    <row r="1" spans="1:6" s="3" customFormat="1" ht="21" x14ac:dyDescent="0.4">
      <c r="A1" s="18">
        <f>SUM(A2:A22)</f>
        <v>1</v>
      </c>
      <c r="B1" s="52" t="s">
        <v>79</v>
      </c>
      <c r="C1" s="36"/>
      <c r="D1" s="36"/>
    </row>
    <row r="2" spans="1:6" s="3" customFormat="1" ht="5.25" customHeight="1" x14ac:dyDescent="0.35">
      <c r="A2" s="18"/>
    </row>
    <row r="3" spans="1:6" s="38" customFormat="1" ht="23.4" x14ac:dyDescent="0.45">
      <c r="A3" s="37"/>
      <c r="B3" s="19" t="s">
        <v>53</v>
      </c>
    </row>
    <row r="4" spans="1:6" s="3" customFormat="1" ht="5.25" customHeight="1" x14ac:dyDescent="0.35">
      <c r="A4" s="18"/>
    </row>
    <row r="5" spans="1:6" ht="25.8" x14ac:dyDescent="0.5">
      <c r="B5" s="39" t="str">
        <f>'Navigation Page'!$B$21</f>
        <v>Question 6</v>
      </c>
    </row>
    <row r="6" spans="1:6" ht="25.8" x14ac:dyDescent="0.5">
      <c r="B6" s="39" t="str">
        <f>"Maximum Achievable Score is "&amp;TEXT('Input Page'!F11,"0")</f>
        <v>Maximum Achievable Score is 10</v>
      </c>
    </row>
    <row r="7" spans="1:6" ht="43.5" customHeight="1" x14ac:dyDescent="0.3">
      <c r="B7" s="51" t="str">
        <f>VLOOKUP(B5,'Input Page'!$B:$D,2,FALSE)</f>
        <v>i) How do you continuously improve your processes and minimise inefficiencies?</v>
      </c>
      <c r="F7" s="40">
        <v>400</v>
      </c>
    </row>
    <row r="8" spans="1:6" ht="18" x14ac:dyDescent="0.35">
      <c r="B8" s="41" t="str">
        <f>"Maximum no of words = "&amp;F7</f>
        <v>Maximum no of words = 400</v>
      </c>
    </row>
    <row r="9" spans="1:6" ht="5.25" customHeight="1" x14ac:dyDescent="0.3"/>
    <row r="10" spans="1:6" ht="234.75" customHeight="1" x14ac:dyDescent="0.3">
      <c r="A10" s="23">
        <f>IFERROR(VLOOKUP(B10,'Data Validation'!$B$19:$C$22,2,FALSE),0)</f>
        <v>1</v>
      </c>
      <c r="B10" s="184" t="s">
        <v>80</v>
      </c>
      <c r="F10">
        <f>IF(B10="",0,LEN(TRIM(B10))-LEN(SUBSTITUTE(B10," ",""))+1)</f>
        <v>3</v>
      </c>
    </row>
    <row r="11" spans="1:6" ht="234.75" customHeight="1" x14ac:dyDescent="0.3">
      <c r="A11" s="23"/>
      <c r="B11" s="185"/>
    </row>
    <row r="12" spans="1:6" ht="234.75" customHeight="1" x14ac:dyDescent="0.3">
      <c r="A12" s="23"/>
      <c r="B12" s="185"/>
    </row>
    <row r="13" spans="1:6" ht="234.75" customHeight="1" x14ac:dyDescent="0.3">
      <c r="A13" s="23"/>
      <c r="B13" s="185"/>
    </row>
    <row r="14" spans="1:6" ht="234.75" customHeight="1" x14ac:dyDescent="0.3">
      <c r="A14" s="23"/>
      <c r="B14" s="185"/>
    </row>
    <row r="16" spans="1:6" ht="18" x14ac:dyDescent="0.35">
      <c r="B16" s="42" t="str">
        <f>"Number of words used = "&amp;F10</f>
        <v>Number of words used = 3</v>
      </c>
    </row>
    <row r="18" spans="2:2" ht="21" x14ac:dyDescent="0.4">
      <c r="B18" s="43" t="str">
        <f>IF($F$10&gt;$F$7,"ERROR MAXIMUM NUMBER OF WORDS HAS BEEN EXCEEDED","WORDS WITHIN MAXIMUM LIMIT")</f>
        <v>WORDS WITHIN MAXIMUM LIMIT</v>
      </c>
    </row>
  </sheetData>
  <sheetProtection algorithmName="SHA-512" hashValue="Hb4Qrl3UQbqyZJ0nFkxlmk6mp5DW76GZ//p+R5nT/clBjKdOHa5DdVc1GnKQQIpkp+13d8UaEIxWmMxY9JHnJQ==" saltValue="lVY1cOI+pPg4WOm64CXMYA==" spinCount="100000" sheet="1"/>
  <mergeCells count="1">
    <mergeCell ref="B10:B14"/>
  </mergeCells>
  <hyperlinks>
    <hyperlink ref="B3" location="'Navigation Page'!A1" display="Press here to return to the main page" xr:uid="{F08BAA14-BD34-41B8-975B-3907D926E4D4}"/>
  </hyperlinks>
  <pageMargins left="0.25" right="0.25" top="0.75" bottom="0.75" header="0.3" footer="0.3"/>
  <pageSetup paperSize="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AE225-267B-46F3-B861-DC2E4B6E056E}">
  <dimension ref="A1:F18"/>
  <sheetViews>
    <sheetView showGridLines="0" showRowColHeaders="0" zoomScale="90" zoomScaleNormal="90" workbookViewId="0">
      <pane ySplit="4" topLeftCell="A5" activePane="bottomLeft" state="frozen"/>
      <selection activeCell="B6" sqref="B6"/>
      <selection pane="bottomLeft" activeCell="B6" sqref="B6"/>
    </sheetView>
  </sheetViews>
  <sheetFormatPr defaultColWidth="9.109375" defaultRowHeight="14.4" x14ac:dyDescent="0.3"/>
  <cols>
    <col min="1" max="1" width="4.109375" style="35" customWidth="1"/>
    <col min="2" max="2" width="244.6640625" customWidth="1"/>
    <col min="4" max="4" width="74.6640625" customWidth="1"/>
    <col min="6" max="6" width="0" hidden="1" customWidth="1"/>
  </cols>
  <sheetData>
    <row r="1" spans="1:6" s="3" customFormat="1" ht="21" x14ac:dyDescent="0.4">
      <c r="A1" s="18">
        <f>SUM(A2:A22)</f>
        <v>1</v>
      </c>
      <c r="B1" s="52" t="s">
        <v>79</v>
      </c>
      <c r="C1" s="36"/>
      <c r="D1" s="36"/>
    </row>
    <row r="2" spans="1:6" s="3" customFormat="1" ht="5.25" customHeight="1" x14ac:dyDescent="0.35">
      <c r="A2" s="18"/>
    </row>
    <row r="3" spans="1:6" s="38" customFormat="1" ht="23.4" x14ac:dyDescent="0.45">
      <c r="A3" s="37"/>
      <c r="B3" s="19" t="s">
        <v>53</v>
      </c>
    </row>
    <row r="4" spans="1:6" s="3" customFormat="1" ht="5.25" customHeight="1" x14ac:dyDescent="0.35">
      <c r="A4" s="18"/>
    </row>
    <row r="5" spans="1:6" ht="25.8" x14ac:dyDescent="0.5">
      <c r="B5" s="39" t="str">
        <f>'Navigation Page'!$B$22</f>
        <v>Question 7</v>
      </c>
    </row>
    <row r="6" spans="1:6" ht="25.8" x14ac:dyDescent="0.5">
      <c r="B6" s="39" t="str">
        <f>"Maximum Achievable Score is "&amp;TEXT('Input Page'!F12,"0")</f>
        <v>Maximum Achievable Score is 0</v>
      </c>
    </row>
    <row r="7" spans="1:6" ht="18" x14ac:dyDescent="0.3">
      <c r="B7" s="51">
        <f>VLOOKUP(B5,'Input Page'!$B:$D,2,FALSE)</f>
        <v>0</v>
      </c>
      <c r="F7" s="40">
        <v>500</v>
      </c>
    </row>
    <row r="8" spans="1:6" ht="18" x14ac:dyDescent="0.35">
      <c r="B8" s="41" t="str">
        <f>"Maximum no of words = "&amp;F7</f>
        <v>Maximum no of words = 500</v>
      </c>
    </row>
    <row r="9" spans="1:6" ht="5.25" customHeight="1" x14ac:dyDescent="0.3"/>
    <row r="10" spans="1:6" ht="234.75" customHeight="1" x14ac:dyDescent="0.3">
      <c r="A10" s="23">
        <f>IFERROR(VLOOKUP(B10,'Data Validation'!$B$19:$C$22,2,FALSE),0)</f>
        <v>1</v>
      </c>
      <c r="B10" s="184" t="s">
        <v>80</v>
      </c>
      <c r="F10">
        <f>IF(B10="",0,LEN(TRIM(B10))-LEN(SUBSTITUTE(B10," ",""))+1)</f>
        <v>3</v>
      </c>
    </row>
    <row r="11" spans="1:6" ht="234.75" customHeight="1" x14ac:dyDescent="0.3">
      <c r="A11" s="23"/>
      <c r="B11" s="185"/>
    </row>
    <row r="12" spans="1:6" ht="234.75" customHeight="1" x14ac:dyDescent="0.3">
      <c r="A12" s="23"/>
      <c r="B12" s="185"/>
    </row>
    <row r="13" spans="1:6" ht="234.75" customHeight="1" x14ac:dyDescent="0.3">
      <c r="A13" s="23"/>
      <c r="B13" s="185"/>
    </row>
    <row r="14" spans="1:6" ht="234.75" customHeight="1" x14ac:dyDescent="0.3">
      <c r="A14" s="23"/>
      <c r="B14" s="185"/>
    </row>
    <row r="16" spans="1:6" ht="18" x14ac:dyDescent="0.35">
      <c r="B16" s="42" t="str">
        <f>"Number of words used = "&amp;F10</f>
        <v>Number of words used = 3</v>
      </c>
    </row>
    <row r="18" spans="2:2" ht="21" x14ac:dyDescent="0.4">
      <c r="B18" s="43" t="str">
        <f>IF($F$10&gt;$F$7,"ERROR MAXIMUM NUMBER OF WORDS HAS BEEN EXCEEDED","WORDS WITHIN MAXIMUM LIMIT")</f>
        <v>WORDS WITHIN MAXIMUM LIMIT</v>
      </c>
    </row>
  </sheetData>
  <sheetProtection algorithmName="SHA-512" hashValue="eignN8rV0270jhmPYpWOdEUwMFQSqPEmKM2GzUCQ2JfccEAFtRe1+HdwUG/KfdDWZPzHPCycvOp23snRW6xq/w==" saltValue="QFfLfl9YyBg5P/h2oRPCrg==" spinCount="100000" sheet="1"/>
  <mergeCells count="1">
    <mergeCell ref="B10:B14"/>
  </mergeCells>
  <hyperlinks>
    <hyperlink ref="B3" location="'Navigation Page'!A1" display="Press here to return to the main page" xr:uid="{A2F39293-8AFE-41B1-A206-6CB5088691F7}"/>
  </hyperlinks>
  <pageMargins left="0.25" right="0.25" top="0.75" bottom="0.75" header="0.3" footer="0.3"/>
  <pageSetup paperSize="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BB1C4-E1BE-4655-A061-CC41D25E68CA}">
  <dimension ref="A1:F18"/>
  <sheetViews>
    <sheetView showGridLines="0" showRowColHeaders="0" zoomScale="90" zoomScaleNormal="90" workbookViewId="0">
      <pane ySplit="4" topLeftCell="A5" activePane="bottomLeft" state="frozen"/>
      <selection activeCell="B6" sqref="B6"/>
      <selection pane="bottomLeft" activeCell="B6" sqref="B6"/>
    </sheetView>
  </sheetViews>
  <sheetFormatPr defaultColWidth="9.109375" defaultRowHeight="14.4" x14ac:dyDescent="0.3"/>
  <cols>
    <col min="1" max="1" width="4.109375" style="35" customWidth="1"/>
    <col min="2" max="2" width="244.6640625" customWidth="1"/>
    <col min="4" max="4" width="74.6640625" customWidth="1"/>
    <col min="6" max="6" width="0" hidden="1" customWidth="1"/>
  </cols>
  <sheetData>
    <row r="1" spans="1:6" s="3" customFormat="1" ht="21" x14ac:dyDescent="0.4">
      <c r="A1" s="18">
        <f>SUM(A2:A22)</f>
        <v>1</v>
      </c>
      <c r="B1" s="52" t="s">
        <v>79</v>
      </c>
      <c r="C1" s="36"/>
      <c r="D1" s="36"/>
    </row>
    <row r="2" spans="1:6" s="3" customFormat="1" ht="5.25" customHeight="1" x14ac:dyDescent="0.35">
      <c r="A2" s="18"/>
    </row>
    <row r="3" spans="1:6" s="38" customFormat="1" ht="23.4" x14ac:dyDescent="0.45">
      <c r="A3" s="37"/>
      <c r="B3" s="19" t="s">
        <v>53</v>
      </c>
    </row>
    <row r="4" spans="1:6" s="3" customFormat="1" ht="5.25" customHeight="1" x14ac:dyDescent="0.35">
      <c r="A4" s="18"/>
    </row>
    <row r="5" spans="1:6" ht="25.8" x14ac:dyDescent="0.5">
      <c r="B5" s="39" t="str">
        <f>'Navigation Page'!$B$23</f>
        <v>Question 8</v>
      </c>
    </row>
    <row r="6" spans="1:6" ht="25.8" x14ac:dyDescent="0.5">
      <c r="B6" s="39" t="str">
        <f>"Maximum Achievable Score is "&amp;TEXT('Input Page'!F13,"0")</f>
        <v>Maximum Achievable Score is 0</v>
      </c>
    </row>
    <row r="7" spans="1:6" ht="18" x14ac:dyDescent="0.3">
      <c r="B7" s="51">
        <f>VLOOKUP(B5,'Input Page'!$B:$D,2,FALSE)</f>
        <v>0</v>
      </c>
      <c r="F7" s="40">
        <v>500</v>
      </c>
    </row>
    <row r="8" spans="1:6" ht="18" x14ac:dyDescent="0.35">
      <c r="B8" s="41" t="str">
        <f>"Maximum no of words = "&amp;F7</f>
        <v>Maximum no of words = 500</v>
      </c>
    </row>
    <row r="9" spans="1:6" ht="5.25" customHeight="1" x14ac:dyDescent="0.3"/>
    <row r="10" spans="1:6" ht="234.75" customHeight="1" x14ac:dyDescent="0.3">
      <c r="A10" s="23">
        <f>IFERROR(VLOOKUP(B10,'Data Validation'!$B$19:$C$22,2,FALSE),0)</f>
        <v>1</v>
      </c>
      <c r="B10" s="184" t="s">
        <v>80</v>
      </c>
      <c r="F10">
        <f>IF(B10="",0,LEN(TRIM(B10))-LEN(SUBSTITUTE(B10," ",""))+1)</f>
        <v>3</v>
      </c>
    </row>
    <row r="11" spans="1:6" ht="234.75" customHeight="1" x14ac:dyDescent="0.3">
      <c r="A11" s="23"/>
      <c r="B11" s="185"/>
    </row>
    <row r="12" spans="1:6" ht="234.75" customHeight="1" x14ac:dyDescent="0.3">
      <c r="A12" s="23"/>
      <c r="B12" s="185"/>
    </row>
    <row r="13" spans="1:6" ht="234.75" customHeight="1" x14ac:dyDescent="0.3">
      <c r="A13" s="23"/>
      <c r="B13" s="185"/>
    </row>
    <row r="14" spans="1:6" ht="234.75" customHeight="1" x14ac:dyDescent="0.3">
      <c r="A14" s="23"/>
      <c r="B14" s="185"/>
    </row>
    <row r="16" spans="1:6" ht="18" x14ac:dyDescent="0.35">
      <c r="B16" s="42" t="str">
        <f>"Number of words used = "&amp;F10</f>
        <v>Number of words used = 3</v>
      </c>
    </row>
    <row r="18" spans="2:2" ht="21" x14ac:dyDescent="0.4">
      <c r="B18" s="43" t="str">
        <f>IF($F$10&gt;$F$7,"ERROR MAXIMUM NUMBER OF WORDS HAS BEEN EXCEEDED","WORDS WITHIN MAXIMUM LIMIT")</f>
        <v>WORDS WITHIN MAXIMUM LIMIT</v>
      </c>
    </row>
  </sheetData>
  <sheetProtection algorithmName="SHA-512" hashValue="BoQ3w1zLPo7D66VL43iOcnu223bKQ9+17PDSeQsTK//NaeWxH1hWlJ88TZX+LQ94L2KRYRW7FGWL61xzb1ztgw==" saltValue="nweSLm2rAJr+kuEhmWusQQ==" spinCount="100000" sheet="1"/>
  <mergeCells count="1">
    <mergeCell ref="B10:B14"/>
  </mergeCells>
  <hyperlinks>
    <hyperlink ref="B3" location="'Navigation Page'!A1" display="Press here to return to the main page" xr:uid="{02BE2347-41E9-4C6B-9C9E-AF581DACDEDE}"/>
  </hyperlinks>
  <pageMargins left="0.25" right="0.25" top="0.75" bottom="0.75" header="0.3" footer="0.3"/>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EA495-B9F4-445F-B1C8-68A7D1E9B8DD}">
  <dimension ref="A1:F18"/>
  <sheetViews>
    <sheetView showGridLines="0" showRowColHeaders="0" zoomScale="90" zoomScaleNormal="90" workbookViewId="0">
      <pane ySplit="4" topLeftCell="A5" activePane="bottomLeft" state="frozen"/>
      <selection activeCell="B6" sqref="B6"/>
      <selection pane="bottomLeft" activeCell="B6" sqref="B6"/>
    </sheetView>
  </sheetViews>
  <sheetFormatPr defaultColWidth="9.109375" defaultRowHeight="14.4" x14ac:dyDescent="0.3"/>
  <cols>
    <col min="1" max="1" width="4.109375" style="35" customWidth="1"/>
    <col min="2" max="2" width="244.6640625" customWidth="1"/>
    <col min="4" max="4" width="74.6640625" customWidth="1"/>
    <col min="6" max="6" width="0" hidden="1" customWidth="1"/>
  </cols>
  <sheetData>
    <row r="1" spans="1:6" s="3" customFormat="1" ht="21" x14ac:dyDescent="0.4">
      <c r="A1" s="18">
        <f>SUM(A2:A22)</f>
        <v>1</v>
      </c>
      <c r="B1" s="52" t="s">
        <v>79</v>
      </c>
      <c r="C1" s="36"/>
      <c r="D1" s="36"/>
    </row>
    <row r="2" spans="1:6" s="3" customFormat="1" ht="5.25" customHeight="1" x14ac:dyDescent="0.35">
      <c r="A2" s="18"/>
    </row>
    <row r="3" spans="1:6" s="38" customFormat="1" ht="23.4" x14ac:dyDescent="0.45">
      <c r="A3" s="37"/>
      <c r="B3" s="19" t="s">
        <v>53</v>
      </c>
    </row>
    <row r="4" spans="1:6" s="3" customFormat="1" ht="5.25" customHeight="1" x14ac:dyDescent="0.35">
      <c r="A4" s="18"/>
    </row>
    <row r="5" spans="1:6" ht="25.8" x14ac:dyDescent="0.5">
      <c r="B5" s="39" t="str">
        <f>'Navigation Page'!$B$24</f>
        <v>Question 9</v>
      </c>
    </row>
    <row r="6" spans="1:6" ht="25.8" x14ac:dyDescent="0.5">
      <c r="B6" s="39" t="str">
        <f>"Maximum Achievable Score is "&amp;TEXT('Input Page'!F14,"0")</f>
        <v>Maximum Achievable Score is 0</v>
      </c>
    </row>
    <row r="7" spans="1:6" ht="18" x14ac:dyDescent="0.3">
      <c r="B7" s="51">
        <f>VLOOKUP(B5,'Input Page'!$B:$D,2,FALSE)</f>
        <v>0</v>
      </c>
      <c r="F7" s="40">
        <v>500</v>
      </c>
    </row>
    <row r="8" spans="1:6" ht="18" x14ac:dyDescent="0.35">
      <c r="B8" s="41" t="str">
        <f>"Maximum no of words = "&amp;F7</f>
        <v>Maximum no of words = 500</v>
      </c>
    </row>
    <row r="9" spans="1:6" ht="5.25" customHeight="1" x14ac:dyDescent="0.3"/>
    <row r="10" spans="1:6" ht="234.75" customHeight="1" x14ac:dyDescent="0.3">
      <c r="A10" s="23">
        <f>IFERROR(VLOOKUP(B10,'Data Validation'!$B$19:$C$22,2,FALSE),0)</f>
        <v>1</v>
      </c>
      <c r="B10" s="184" t="s">
        <v>80</v>
      </c>
      <c r="F10">
        <f>IF(B10="",0,LEN(TRIM(B10))-LEN(SUBSTITUTE(B10," ",""))+1)</f>
        <v>3</v>
      </c>
    </row>
    <row r="11" spans="1:6" ht="234.75" customHeight="1" x14ac:dyDescent="0.3">
      <c r="A11" s="23"/>
      <c r="B11" s="185"/>
    </row>
    <row r="12" spans="1:6" ht="234.75" customHeight="1" x14ac:dyDescent="0.3">
      <c r="A12" s="23"/>
      <c r="B12" s="185"/>
    </row>
    <row r="13" spans="1:6" ht="234.75" customHeight="1" x14ac:dyDescent="0.3">
      <c r="A13" s="23"/>
      <c r="B13" s="185"/>
    </row>
    <row r="14" spans="1:6" ht="234.75" customHeight="1" x14ac:dyDescent="0.3">
      <c r="A14" s="23"/>
      <c r="B14" s="185"/>
    </row>
    <row r="16" spans="1:6" ht="18" x14ac:dyDescent="0.35">
      <c r="B16" s="42" t="str">
        <f>"Number of words used = "&amp;F10</f>
        <v>Number of words used = 3</v>
      </c>
    </row>
    <row r="18" spans="2:2" ht="21" x14ac:dyDescent="0.4">
      <c r="B18" s="43" t="str">
        <f>IF($F$10&gt;$F$7,"ERROR MAXIMUM NUMBER OF WORDS HAS BEEN EXCEEDED","WORDS WITHIN MAXIMUM LIMIT")</f>
        <v>WORDS WITHIN MAXIMUM LIMIT</v>
      </c>
    </row>
  </sheetData>
  <mergeCells count="1">
    <mergeCell ref="B10:B14"/>
  </mergeCells>
  <hyperlinks>
    <hyperlink ref="B3" location="'Navigation Page'!A1" display="Press here to return to the main page" xr:uid="{62880E17-DADF-4643-9FDF-AF2EF9FCF2DF}"/>
  </hyperlinks>
  <pageMargins left="0.25" right="0.25" top="0.75" bottom="0.75" header="0.3" footer="0.3"/>
  <pageSetup paperSize="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F8738-5766-432A-8330-41205B71A81A}">
  <dimension ref="A1:F18"/>
  <sheetViews>
    <sheetView showGridLines="0" zoomScale="90" zoomScaleNormal="90" workbookViewId="0">
      <pane ySplit="4" topLeftCell="A7" activePane="bottomLeft" state="frozen"/>
      <selection activeCell="B6" sqref="B6"/>
      <selection pane="bottomLeft" activeCell="B6" sqref="B6"/>
    </sheetView>
  </sheetViews>
  <sheetFormatPr defaultColWidth="9.109375" defaultRowHeight="14.4" x14ac:dyDescent="0.3"/>
  <cols>
    <col min="1" max="1" width="4.109375" style="35" customWidth="1"/>
    <col min="2" max="2" width="244.6640625" customWidth="1"/>
    <col min="4" max="4" width="74.6640625" customWidth="1"/>
  </cols>
  <sheetData>
    <row r="1" spans="1:6" s="3" customFormat="1" ht="21" x14ac:dyDescent="0.4">
      <c r="A1" s="18">
        <f>SUM(A2:A22)</f>
        <v>1</v>
      </c>
      <c r="B1" s="52" t="s">
        <v>79</v>
      </c>
      <c r="C1" s="36"/>
      <c r="D1" s="36"/>
    </row>
    <row r="2" spans="1:6" s="3" customFormat="1" ht="5.25" customHeight="1" x14ac:dyDescent="0.35">
      <c r="A2" s="18"/>
    </row>
    <row r="3" spans="1:6" s="38" customFormat="1" ht="23.4" x14ac:dyDescent="0.45">
      <c r="A3" s="37"/>
      <c r="B3" s="19" t="s">
        <v>53</v>
      </c>
    </row>
    <row r="4" spans="1:6" s="3" customFormat="1" ht="5.25" customHeight="1" x14ac:dyDescent="0.35">
      <c r="A4" s="18"/>
    </row>
    <row r="5" spans="1:6" ht="25.8" x14ac:dyDescent="0.5">
      <c r="B5" s="39" t="str">
        <f>'Navigation Page'!$B$25</f>
        <v>Question 10</v>
      </c>
    </row>
    <row r="6" spans="1:6" ht="25.8" x14ac:dyDescent="0.5">
      <c r="B6" s="39" t="str">
        <f>"Maximum Achievable Score is "&amp;TEXT('Input Page'!F15,"0")</f>
        <v>Maximum Achievable Score is 0</v>
      </c>
    </row>
    <row r="7" spans="1:6" ht="18" x14ac:dyDescent="0.3">
      <c r="B7" s="51">
        <f>VLOOKUP(B5,'Input Page'!$B:$D,2,FALSE)</f>
        <v>0</v>
      </c>
      <c r="F7" s="40">
        <v>500</v>
      </c>
    </row>
    <row r="8" spans="1:6" ht="18" x14ac:dyDescent="0.35">
      <c r="B8" s="41" t="str">
        <f>"Maximum no of words = "&amp;F7</f>
        <v>Maximum no of words = 500</v>
      </c>
    </row>
    <row r="9" spans="1:6" ht="5.25" customHeight="1" x14ac:dyDescent="0.3"/>
    <row r="10" spans="1:6" ht="234.75" customHeight="1" x14ac:dyDescent="0.3">
      <c r="A10" s="23">
        <f>IFERROR(VLOOKUP(B10,'Data Validation'!$B$19:$C$22,2,FALSE),0)</f>
        <v>1</v>
      </c>
      <c r="B10" s="184" t="s">
        <v>80</v>
      </c>
      <c r="F10">
        <f>IF(B10="",0,LEN(TRIM(B10))-LEN(SUBSTITUTE(B10," ",""))+1)</f>
        <v>3</v>
      </c>
    </row>
    <row r="11" spans="1:6" ht="234.75" customHeight="1" x14ac:dyDescent="0.3">
      <c r="A11" s="23"/>
      <c r="B11" s="185"/>
    </row>
    <row r="12" spans="1:6" ht="234.75" customHeight="1" x14ac:dyDescent="0.3">
      <c r="A12" s="23"/>
      <c r="B12" s="185"/>
    </row>
    <row r="13" spans="1:6" ht="234.75" customHeight="1" x14ac:dyDescent="0.3">
      <c r="A13" s="23"/>
      <c r="B13" s="185"/>
    </row>
    <row r="14" spans="1:6" ht="234.75" customHeight="1" x14ac:dyDescent="0.3">
      <c r="A14" s="23"/>
      <c r="B14" s="185"/>
    </row>
    <row r="16" spans="1:6" ht="18" x14ac:dyDescent="0.35">
      <c r="B16" s="42" t="str">
        <f>"Number of words used = "&amp;F10</f>
        <v>Number of words used = 3</v>
      </c>
    </row>
    <row r="18" spans="2:2" ht="21" x14ac:dyDescent="0.4">
      <c r="B18" s="43" t="str">
        <f>IF($F$10&gt;$F$7,"ERROR MAXIMUM NUMBER OF WORDS HAS BEEN EXCEEDED","WORDS WITHIN MAXIMUM LIMIT")</f>
        <v>WORDS WITHIN MAXIMUM LIMIT</v>
      </c>
    </row>
  </sheetData>
  <sheetProtection selectLockedCells="1"/>
  <mergeCells count="1">
    <mergeCell ref="B10:B14"/>
  </mergeCells>
  <hyperlinks>
    <hyperlink ref="B3" location="'Navigation Page'!A1" display="Press here to return to the main page" xr:uid="{27340A2F-2692-4D4F-BFB2-84EA06284639}"/>
  </hyperlinks>
  <pageMargins left="0.25" right="0.25" top="0.75" bottom="0.75" header="0.3" footer="0.3"/>
  <pageSetup paperSize="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71917-E8EE-4A54-A0DA-959C58E29248}">
  <dimension ref="A1:F18"/>
  <sheetViews>
    <sheetView showGridLines="0" zoomScale="90" zoomScaleNormal="90" workbookViewId="0">
      <pane ySplit="4" topLeftCell="A5" activePane="bottomLeft" state="frozen"/>
      <selection activeCell="B6" sqref="B6"/>
      <selection pane="bottomLeft" activeCell="B6" sqref="B6"/>
    </sheetView>
  </sheetViews>
  <sheetFormatPr defaultColWidth="9.109375" defaultRowHeight="14.4" x14ac:dyDescent="0.3"/>
  <cols>
    <col min="1" max="1" width="4.109375" style="35" customWidth="1"/>
    <col min="2" max="2" width="244.6640625" customWidth="1"/>
    <col min="4" max="4" width="74.6640625" customWidth="1"/>
  </cols>
  <sheetData>
    <row r="1" spans="1:6" s="3" customFormat="1" ht="21" x14ac:dyDescent="0.4">
      <c r="A1" s="18">
        <f>SUM(A2:A22)</f>
        <v>0</v>
      </c>
      <c r="B1" s="52" t="s">
        <v>79</v>
      </c>
      <c r="C1" s="36"/>
      <c r="D1" s="36"/>
    </row>
    <row r="2" spans="1:6" s="3" customFormat="1" ht="5.25" customHeight="1" x14ac:dyDescent="0.35">
      <c r="A2" s="18"/>
    </row>
    <row r="3" spans="1:6" s="38" customFormat="1" ht="23.4" x14ac:dyDescent="0.45">
      <c r="A3" s="37"/>
      <c r="B3" s="19" t="s">
        <v>53</v>
      </c>
    </row>
    <row r="4" spans="1:6" s="3" customFormat="1" ht="5.25" customHeight="1" x14ac:dyDescent="0.35">
      <c r="A4" s="18"/>
    </row>
    <row r="5" spans="1:6" ht="25.8" x14ac:dyDescent="0.5">
      <c r="B5" s="39" t="str">
        <f>'Navigation Page'!$B$26</f>
        <v>Question 11</v>
      </c>
    </row>
    <row r="6" spans="1:6" ht="25.8" x14ac:dyDescent="0.5">
      <c r="B6" s="39" t="str">
        <f>"Maximum Achievable Score is "&amp;TEXT('Input Page'!F16,"0")</f>
        <v>Maximum Achievable Score is 0</v>
      </c>
    </row>
    <row r="7" spans="1:6" ht="213" customHeight="1" x14ac:dyDescent="0.3">
      <c r="B7" s="60">
        <f>VLOOKUP(B5,'Input Page'!$B:$D,2,FALSE)</f>
        <v>0</v>
      </c>
      <c r="F7" s="40">
        <v>500</v>
      </c>
    </row>
    <row r="8" spans="1:6" ht="18" x14ac:dyDescent="0.35">
      <c r="B8" s="41" t="str">
        <f>"Maximum no of words = "&amp;F7</f>
        <v>Maximum no of words = 500</v>
      </c>
    </row>
    <row r="9" spans="1:6" ht="5.25" customHeight="1" x14ac:dyDescent="0.3"/>
    <row r="10" spans="1:6" ht="234.75" customHeight="1" x14ac:dyDescent="0.3">
      <c r="A10" s="23">
        <f>IFERROR(VLOOKUP(B10,'Data Validation'!$B$19:$C$22,2,FALSE),0)</f>
        <v>0</v>
      </c>
      <c r="B10" s="184"/>
      <c r="F10">
        <f>IF(B10="",0,LEN(TRIM(B10))-LEN(SUBSTITUTE(B10," ",""))+1)</f>
        <v>0</v>
      </c>
    </row>
    <row r="11" spans="1:6" ht="234.75" customHeight="1" x14ac:dyDescent="0.3">
      <c r="A11" s="23"/>
      <c r="B11" s="185"/>
    </row>
    <row r="12" spans="1:6" ht="234.75" customHeight="1" x14ac:dyDescent="0.3">
      <c r="A12" s="23"/>
      <c r="B12" s="185"/>
    </row>
    <row r="13" spans="1:6" ht="234.75" customHeight="1" x14ac:dyDescent="0.3">
      <c r="A13" s="23"/>
      <c r="B13" s="185"/>
    </row>
    <row r="14" spans="1:6" ht="234.75" customHeight="1" x14ac:dyDescent="0.3">
      <c r="A14" s="23"/>
      <c r="B14" s="185"/>
    </row>
    <row r="16" spans="1:6" ht="18" x14ac:dyDescent="0.35">
      <c r="B16" s="42" t="str">
        <f>"Number of words used = "&amp;F10</f>
        <v>Number of words used = 0</v>
      </c>
    </row>
    <row r="18" spans="2:2" ht="21" x14ac:dyDescent="0.4">
      <c r="B18" s="43" t="str">
        <f>IF($F$10&gt;$F$7,"ERROR MAXIMUM NUMBER OF WORDS HAS BEEN EXCEEDED","WORDS WITHIN MAXIMUM LIMIT")</f>
        <v>WORDS WITHIN MAXIMUM LIMIT</v>
      </c>
    </row>
  </sheetData>
  <sheetProtection selectLockedCells="1"/>
  <mergeCells count="1">
    <mergeCell ref="B10:B14"/>
  </mergeCells>
  <hyperlinks>
    <hyperlink ref="B3" location="'Navigation Page'!A1" display="Press here to return to the main page" xr:uid="{1F6CC8A4-D1B8-40AD-8492-EA79FAB9B25F}"/>
  </hyperlinks>
  <pageMargins left="0.25" right="0.25" top="0.75" bottom="0.75" header="0.3" footer="0.3"/>
  <pageSetup paperSize="9"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FB68D-C146-4693-A9A9-B38B87997C99}">
  <dimension ref="A1:F18"/>
  <sheetViews>
    <sheetView showGridLines="0" zoomScale="90" zoomScaleNormal="90" workbookViewId="0">
      <pane ySplit="4" topLeftCell="A6" activePane="bottomLeft" state="frozen"/>
      <selection activeCell="B6" sqref="B6"/>
      <selection pane="bottomLeft" activeCell="B6" sqref="B6"/>
    </sheetView>
  </sheetViews>
  <sheetFormatPr defaultColWidth="9.109375" defaultRowHeight="14.4" x14ac:dyDescent="0.3"/>
  <cols>
    <col min="1" max="1" width="4.109375" style="35" customWidth="1"/>
    <col min="2" max="2" width="244.6640625" customWidth="1"/>
    <col min="4" max="4" width="74.6640625" customWidth="1"/>
  </cols>
  <sheetData>
    <row r="1" spans="1:6" s="3" customFormat="1" ht="21" x14ac:dyDescent="0.4">
      <c r="A1" s="18">
        <f>SUM(A2:A22)</f>
        <v>1</v>
      </c>
      <c r="B1" s="52" t="s">
        <v>79</v>
      </c>
      <c r="C1" s="36"/>
      <c r="D1" s="36"/>
    </row>
    <row r="2" spans="1:6" s="3" customFormat="1" ht="5.25" customHeight="1" x14ac:dyDescent="0.35">
      <c r="A2" s="18"/>
    </row>
    <row r="3" spans="1:6" s="38" customFormat="1" ht="23.4" x14ac:dyDescent="0.45">
      <c r="A3" s="37"/>
      <c r="B3" s="19" t="s">
        <v>53</v>
      </c>
    </row>
    <row r="4" spans="1:6" s="3" customFormat="1" ht="5.25" customHeight="1" x14ac:dyDescent="0.35">
      <c r="A4" s="18"/>
    </row>
    <row r="5" spans="1:6" ht="25.8" x14ac:dyDescent="0.5">
      <c r="B5" s="39" t="str">
        <f>'Navigation Page'!$B$27</f>
        <v>Question 12</v>
      </c>
    </row>
    <row r="6" spans="1:6" ht="25.8" x14ac:dyDescent="0.5">
      <c r="B6" s="39" t="str">
        <f>"Maximum Achievable Score is "&amp;TEXT('Input Page'!F17,"0")</f>
        <v>Maximum Achievable Score is 0</v>
      </c>
    </row>
    <row r="7" spans="1:6" ht="18" x14ac:dyDescent="0.3">
      <c r="B7" s="51">
        <f>VLOOKUP(B5,'Input Page'!$B:$D,2,FALSE)</f>
        <v>0</v>
      </c>
      <c r="F7" s="40">
        <v>500</v>
      </c>
    </row>
    <row r="8" spans="1:6" ht="18" x14ac:dyDescent="0.35">
      <c r="B8" s="41" t="str">
        <f>"Maximum no of words = "&amp;F7</f>
        <v>Maximum no of words = 500</v>
      </c>
    </row>
    <row r="9" spans="1:6" ht="5.25" customHeight="1" x14ac:dyDescent="0.3"/>
    <row r="10" spans="1:6" ht="234.75" customHeight="1" x14ac:dyDescent="0.3">
      <c r="A10" s="23">
        <f>IFERROR(VLOOKUP(B10,'Data Validation'!$B$19:$C$22,2,FALSE),0)</f>
        <v>1</v>
      </c>
      <c r="B10" s="184" t="s">
        <v>80</v>
      </c>
      <c r="F10">
        <f>IF(B10="",0,LEN(TRIM(B10))-LEN(SUBSTITUTE(B10," ",""))+1)</f>
        <v>3</v>
      </c>
    </row>
    <row r="11" spans="1:6" ht="234.75" customHeight="1" x14ac:dyDescent="0.3">
      <c r="A11" s="23"/>
      <c r="B11" s="185"/>
    </row>
    <row r="12" spans="1:6" ht="234.75" customHeight="1" x14ac:dyDescent="0.3">
      <c r="A12" s="23"/>
      <c r="B12" s="185"/>
    </row>
    <row r="13" spans="1:6" ht="234.75" customHeight="1" x14ac:dyDescent="0.3">
      <c r="A13" s="23"/>
      <c r="B13" s="185"/>
    </row>
    <row r="14" spans="1:6" ht="234.75" customHeight="1" x14ac:dyDescent="0.3">
      <c r="A14" s="23"/>
      <c r="B14" s="185"/>
    </row>
    <row r="16" spans="1:6" ht="18" x14ac:dyDescent="0.35">
      <c r="B16" s="42" t="str">
        <f>"Number of words used = "&amp;F10</f>
        <v>Number of words used = 3</v>
      </c>
    </row>
    <row r="18" spans="2:2" ht="21" x14ac:dyDescent="0.4">
      <c r="B18" s="43" t="str">
        <f>IF($F$10&gt;$F$7,"ERROR MAXIMUM NUMBER OF WORDS HAS BEEN EXCEEDED","WORDS WITHIN MAXIMUM LIMIT")</f>
        <v>WORDS WITHIN MAXIMUM LIMIT</v>
      </c>
    </row>
  </sheetData>
  <sheetProtection selectLockedCells="1"/>
  <mergeCells count="1">
    <mergeCell ref="B10:B14"/>
  </mergeCells>
  <hyperlinks>
    <hyperlink ref="B3" location="'Navigation Page'!A1" display="Press here to return to the main page" xr:uid="{7181D9F8-1A91-4F08-AAA5-FFE1E0CB0093}"/>
  </hyperlinks>
  <pageMargins left="0.25" right="0.25" top="0.75" bottom="0.75" header="0.3" footer="0.3"/>
  <pageSetup paperSize="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F5B56-0017-43BC-AA4C-B8C334A698F8}">
  <dimension ref="A1:F18"/>
  <sheetViews>
    <sheetView showGridLines="0" zoomScale="90" zoomScaleNormal="90" workbookViewId="0">
      <pane ySplit="4" topLeftCell="A7" activePane="bottomLeft" state="frozen"/>
      <selection activeCell="B6" sqref="B6"/>
      <selection pane="bottomLeft" activeCell="B6" sqref="B6"/>
    </sheetView>
  </sheetViews>
  <sheetFormatPr defaultColWidth="9.109375" defaultRowHeight="14.4" x14ac:dyDescent="0.3"/>
  <cols>
    <col min="1" max="1" width="4.109375" style="35" customWidth="1"/>
    <col min="2" max="2" width="244.6640625" customWidth="1"/>
    <col min="4" max="4" width="74.6640625" customWidth="1"/>
  </cols>
  <sheetData>
    <row r="1" spans="1:6" s="3" customFormat="1" ht="21" x14ac:dyDescent="0.4">
      <c r="A1" s="18">
        <f>SUM(A2:A22)</f>
        <v>1</v>
      </c>
      <c r="B1" s="52" t="s">
        <v>79</v>
      </c>
      <c r="C1" s="36"/>
      <c r="D1" s="36"/>
    </row>
    <row r="2" spans="1:6" s="3" customFormat="1" ht="5.25" customHeight="1" x14ac:dyDescent="0.35">
      <c r="A2" s="18"/>
    </row>
    <row r="3" spans="1:6" s="38" customFormat="1" ht="23.4" x14ac:dyDescent="0.45">
      <c r="A3" s="37"/>
      <c r="B3" s="19" t="s">
        <v>53</v>
      </c>
    </row>
    <row r="4" spans="1:6" s="3" customFormat="1" ht="5.25" customHeight="1" x14ac:dyDescent="0.35">
      <c r="A4" s="18"/>
    </row>
    <row r="5" spans="1:6" ht="25.8" x14ac:dyDescent="0.5">
      <c r="B5" s="39" t="str">
        <f>'Navigation Page'!$B$28</f>
        <v>Question 13</v>
      </c>
    </row>
    <row r="6" spans="1:6" ht="25.8" x14ac:dyDescent="0.5">
      <c r="B6" s="39" t="str">
        <f>"Maximum Achievable Score is "&amp;TEXT('Input Page'!F18,"0")</f>
        <v>Maximum Achievable Score is 0</v>
      </c>
    </row>
    <row r="7" spans="1:6" ht="18" x14ac:dyDescent="0.3">
      <c r="B7" s="51">
        <f>VLOOKUP(B5,'Input Page'!$B:$D,2,FALSE)</f>
        <v>0</v>
      </c>
      <c r="F7" s="40">
        <v>500</v>
      </c>
    </row>
    <row r="8" spans="1:6" ht="18" x14ac:dyDescent="0.35">
      <c r="B8" s="41" t="str">
        <f>"Maximum no of words = "&amp;F7</f>
        <v>Maximum no of words = 500</v>
      </c>
    </row>
    <row r="9" spans="1:6" ht="5.25" customHeight="1" x14ac:dyDescent="0.3"/>
    <row r="10" spans="1:6" ht="234.75" customHeight="1" x14ac:dyDescent="0.3">
      <c r="A10" s="23">
        <f>IFERROR(VLOOKUP(B10,'Data Validation'!$B$19:$C$22,2,FALSE),0)</f>
        <v>1</v>
      </c>
      <c r="B10" s="184" t="s">
        <v>80</v>
      </c>
      <c r="F10">
        <f>IF(B10="",0,LEN(TRIM(B10))-LEN(SUBSTITUTE(B10," ",""))+1)</f>
        <v>3</v>
      </c>
    </row>
    <row r="11" spans="1:6" ht="234.75" customHeight="1" x14ac:dyDescent="0.3">
      <c r="A11" s="23"/>
      <c r="B11" s="185"/>
    </row>
    <row r="12" spans="1:6" ht="234.75" customHeight="1" x14ac:dyDescent="0.3">
      <c r="A12" s="23"/>
      <c r="B12" s="185"/>
    </row>
    <row r="13" spans="1:6" ht="234.75" customHeight="1" x14ac:dyDescent="0.3">
      <c r="A13" s="23"/>
      <c r="B13" s="185"/>
    </row>
    <row r="14" spans="1:6" ht="234.75" customHeight="1" x14ac:dyDescent="0.3">
      <c r="A14" s="23"/>
      <c r="B14" s="185"/>
    </row>
    <row r="16" spans="1:6" ht="18" x14ac:dyDescent="0.35">
      <c r="B16" s="42" t="str">
        <f>"Number of words used = "&amp;F10</f>
        <v>Number of words used = 3</v>
      </c>
    </row>
    <row r="18" spans="2:2" ht="21" x14ac:dyDescent="0.4">
      <c r="B18" s="43" t="str">
        <f>IF($F$10&gt;$F$7,"ERROR MAXIMUM NUMBER OF WORDS HAS BEEN EXCEEDED","WORDS WITHIN MAXIMUM LIMIT")</f>
        <v>WORDS WITHIN MAXIMUM LIMIT</v>
      </c>
    </row>
  </sheetData>
  <sheetProtection selectLockedCells="1"/>
  <mergeCells count="1">
    <mergeCell ref="B10:B14"/>
  </mergeCells>
  <hyperlinks>
    <hyperlink ref="B3" location="'Navigation Page'!A1" display="Press here to return to the main page" xr:uid="{E14ECC9A-4EEE-4D9C-A0FD-EFEB87B53211}"/>
  </hyperlinks>
  <pageMargins left="0.25" right="0.25" top="0.75" bottom="0.75" header="0.3" footer="0.3"/>
  <pageSetup paperSize="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2CA75-A15A-4100-86E2-DCC31CAD0D1B}">
  <dimension ref="A1:F18"/>
  <sheetViews>
    <sheetView showGridLines="0" zoomScale="90" zoomScaleNormal="90" workbookViewId="0">
      <pane ySplit="4" topLeftCell="A5" activePane="bottomLeft" state="frozen"/>
      <selection activeCell="B6" sqref="B6"/>
      <selection pane="bottomLeft" activeCell="B6" sqref="B6"/>
    </sheetView>
  </sheetViews>
  <sheetFormatPr defaultColWidth="9.109375" defaultRowHeight="14.4" x14ac:dyDescent="0.3"/>
  <cols>
    <col min="1" max="1" width="4.109375" style="35" customWidth="1"/>
    <col min="2" max="2" width="244.6640625" customWidth="1"/>
    <col min="4" max="4" width="74.6640625" customWidth="1"/>
  </cols>
  <sheetData>
    <row r="1" spans="1:6" s="3" customFormat="1" ht="21" x14ac:dyDescent="0.4">
      <c r="A1" s="18">
        <f>SUM(A2:A22)</f>
        <v>1</v>
      </c>
      <c r="B1" s="52" t="s">
        <v>79</v>
      </c>
      <c r="C1" s="36"/>
      <c r="D1" s="36"/>
    </row>
    <row r="2" spans="1:6" s="3" customFormat="1" ht="5.25" customHeight="1" x14ac:dyDescent="0.35">
      <c r="A2" s="18"/>
    </row>
    <row r="3" spans="1:6" s="38" customFormat="1" ht="23.4" x14ac:dyDescent="0.45">
      <c r="A3" s="37"/>
      <c r="B3" s="19" t="s">
        <v>53</v>
      </c>
    </row>
    <row r="4" spans="1:6" s="3" customFormat="1" ht="5.25" customHeight="1" x14ac:dyDescent="0.35">
      <c r="A4" s="18"/>
    </row>
    <row r="5" spans="1:6" ht="25.8" x14ac:dyDescent="0.5">
      <c r="B5" s="39" t="str">
        <f>'Navigation Page'!$B$29</f>
        <v>Question 14</v>
      </c>
    </row>
    <row r="6" spans="1:6" ht="25.8" x14ac:dyDescent="0.5">
      <c r="B6" s="39" t="str">
        <f>"Maximum Achievable Score is "&amp;TEXT('Input Page'!F19,"0")</f>
        <v>Maximum Achievable Score is 0</v>
      </c>
    </row>
    <row r="7" spans="1:6" ht="18" x14ac:dyDescent="0.3">
      <c r="B7" s="51">
        <f>VLOOKUP(B5,'Input Page'!$B:$D,2,FALSE)</f>
        <v>0</v>
      </c>
      <c r="F7" s="40">
        <v>500</v>
      </c>
    </row>
    <row r="8" spans="1:6" ht="18" x14ac:dyDescent="0.35">
      <c r="B8" s="41" t="str">
        <f>"Maximum no of words = "&amp;F7</f>
        <v>Maximum no of words = 500</v>
      </c>
    </row>
    <row r="9" spans="1:6" ht="5.25" customHeight="1" x14ac:dyDescent="0.3"/>
    <row r="10" spans="1:6" ht="234.75" customHeight="1" x14ac:dyDescent="0.3">
      <c r="A10" s="23">
        <f>IFERROR(VLOOKUP(B10,'Data Validation'!$B$19:$C$22,2,FALSE),0)</f>
        <v>1</v>
      </c>
      <c r="B10" s="184" t="s">
        <v>80</v>
      </c>
      <c r="F10">
        <f>IF(B10="",0,LEN(TRIM(B10))-LEN(SUBSTITUTE(B10," ",""))+1)</f>
        <v>3</v>
      </c>
    </row>
    <row r="11" spans="1:6" ht="234.75" customHeight="1" x14ac:dyDescent="0.3">
      <c r="A11" s="23"/>
      <c r="B11" s="185"/>
    </row>
    <row r="12" spans="1:6" ht="234.75" customHeight="1" x14ac:dyDescent="0.3">
      <c r="A12" s="23"/>
      <c r="B12" s="185"/>
    </row>
    <row r="13" spans="1:6" ht="234.75" customHeight="1" x14ac:dyDescent="0.3">
      <c r="A13" s="23"/>
      <c r="B13" s="185"/>
    </row>
    <row r="14" spans="1:6" ht="234.75" customHeight="1" x14ac:dyDescent="0.3">
      <c r="A14" s="23"/>
      <c r="B14" s="185"/>
    </row>
    <row r="16" spans="1:6" ht="18" x14ac:dyDescent="0.35">
      <c r="B16" s="42" t="str">
        <f>"Number of words used = "&amp;F10</f>
        <v>Number of words used = 3</v>
      </c>
    </row>
    <row r="18" spans="2:2" ht="21" x14ac:dyDescent="0.4">
      <c r="B18" s="43" t="str">
        <f>IF($F$10&gt;$F$7,"ERROR MAXIMUM NUMBER OF WORDS HAS BEEN EXCEEDED","WORDS WITHIN MAXIMUM LIMIT")</f>
        <v>WORDS WITHIN MAXIMUM LIMIT</v>
      </c>
    </row>
  </sheetData>
  <sheetProtection selectLockedCells="1"/>
  <mergeCells count="1">
    <mergeCell ref="B10:B14"/>
  </mergeCells>
  <hyperlinks>
    <hyperlink ref="B3" location="'Navigation Page'!A1" display="Press here to return to the main page" xr:uid="{8C6732A2-14D0-472D-A338-43BD7F57A2D3}"/>
  </hyperlinks>
  <pageMargins left="0.25" right="0.25"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0"/>
  <sheetViews>
    <sheetView showGridLines="0" zoomScaleNormal="100" workbookViewId="0">
      <pane ySplit="6" topLeftCell="A7" activePane="bottomLeft" state="frozen"/>
      <selection activeCell="I10" sqref="I10"/>
      <selection pane="bottomLeft" activeCell="D11" sqref="D11"/>
    </sheetView>
  </sheetViews>
  <sheetFormatPr defaultColWidth="9.109375" defaultRowHeight="18" x14ac:dyDescent="0.35"/>
  <cols>
    <col min="1" max="1" width="3" style="21" customWidth="1"/>
    <col min="2" max="2" width="99.44140625" customWidth="1"/>
    <col min="3" max="3" width="35.109375" style="4" customWidth="1"/>
    <col min="4" max="4" width="54.44140625" style="3" customWidth="1"/>
    <col min="5" max="5" width="1.5546875" customWidth="1"/>
    <col min="6" max="6" width="42.109375" style="3" customWidth="1"/>
  </cols>
  <sheetData>
    <row r="1" spans="1:6" ht="9.75" customHeight="1" x14ac:dyDescent="0.35">
      <c r="A1" s="20"/>
    </row>
    <row r="2" spans="1:6" ht="31.2" x14ac:dyDescent="0.35">
      <c r="B2" s="149" t="str">
        <f>"Navigation Page for "&amp;TEXT('Input Page'!C2,"0")</f>
        <v>Navigation Page for Arboricultural Maintenance Services Contract  (Tree Works)  2022 - 2025</v>
      </c>
      <c r="C2" s="149"/>
      <c r="D2" s="149"/>
    </row>
    <row r="3" spans="1:6" ht="9.75" customHeight="1" x14ac:dyDescent="0.35"/>
    <row r="4" spans="1:6" ht="28.5" customHeight="1" x14ac:dyDescent="0.35">
      <c r="B4" s="150" t="s">
        <v>24</v>
      </c>
      <c r="C4" s="150"/>
      <c r="D4" s="151"/>
    </row>
    <row r="5" spans="1:6" ht="9.75" customHeight="1" x14ac:dyDescent="0.35">
      <c r="F5" s="6"/>
    </row>
    <row r="6" spans="1:6" ht="21.75" customHeight="1" x14ac:dyDescent="0.4">
      <c r="B6" s="76" t="s">
        <v>25</v>
      </c>
      <c r="C6" s="76" t="s">
        <v>26</v>
      </c>
    </row>
    <row r="7" spans="1:6" ht="9.75" customHeight="1" x14ac:dyDescent="0.35"/>
    <row r="8" spans="1:6" ht="9" customHeight="1" x14ac:dyDescent="0.35"/>
    <row r="9" spans="1:6" s="3" customFormat="1" x14ac:dyDescent="0.35">
      <c r="A9" s="22"/>
      <c r="B9" s="77" t="s">
        <v>27</v>
      </c>
      <c r="C9" s="78"/>
      <c r="D9" s="26"/>
    </row>
    <row r="10" spans="1:6" s="3" customFormat="1" ht="9.75" customHeight="1" x14ac:dyDescent="0.35">
      <c r="A10" s="22"/>
      <c r="C10" s="6"/>
    </row>
    <row r="11" spans="1:6" s="3" customFormat="1" x14ac:dyDescent="0.35">
      <c r="A11" s="22"/>
      <c r="B11" s="11" t="s">
        <v>28</v>
      </c>
      <c r="C11" s="152">
        <f>'Input Page'!$C$31</f>
        <v>0.6</v>
      </c>
      <c r="D11" s="122" t="s">
        <v>29</v>
      </c>
      <c r="F11" s="17" t="str">
        <f>IF('SOR Pricing Schedule'!J3=0,"Section Complete","Section Incomplete")</f>
        <v>Section Incomplete</v>
      </c>
    </row>
    <row r="12" spans="1:6" s="3" customFormat="1" hidden="1" x14ac:dyDescent="0.35">
      <c r="A12" s="22"/>
      <c r="B12" s="11" t="s">
        <v>30</v>
      </c>
      <c r="C12" s="153"/>
      <c r="D12" s="16" t="s">
        <v>29</v>
      </c>
      <c r="F12" s="17" t="e">
        <f>IF(#REF!=0,"Section Complete","Section Incomplete")</f>
        <v>#REF!</v>
      </c>
    </row>
    <row r="13" spans="1:6" s="3" customFormat="1" ht="9.75" customHeight="1" x14ac:dyDescent="0.35">
      <c r="A13" s="22"/>
      <c r="B13" s="5"/>
      <c r="C13" s="15"/>
      <c r="F13" s="6"/>
    </row>
    <row r="14" spans="1:6" s="3" customFormat="1" x14ac:dyDescent="0.35">
      <c r="A14" s="22"/>
      <c r="B14" s="77" t="s">
        <v>31</v>
      </c>
      <c r="C14" s="78"/>
      <c r="D14" s="26"/>
    </row>
    <row r="15" spans="1:6" s="3" customFormat="1" ht="9.75" customHeight="1" x14ac:dyDescent="0.35">
      <c r="A15" s="22"/>
      <c r="C15" s="6"/>
    </row>
    <row r="16" spans="1:6" s="3" customFormat="1" x14ac:dyDescent="0.35">
      <c r="A16" s="22"/>
      <c r="B16" s="11" t="str">
        <f>'Input Page'!B6</f>
        <v>Question 1</v>
      </c>
      <c r="C16" s="65">
        <f>'Input Page'!D6</f>
        <v>0.10909090909090909</v>
      </c>
      <c r="D16" s="16" t="s">
        <v>29</v>
      </c>
      <c r="F16" s="17" t="str">
        <f>IF('Q1'!$A$1=0,"Section Complete","Section Incomplete")</f>
        <v>Section Incomplete</v>
      </c>
    </row>
    <row r="17" spans="1:6" s="3" customFormat="1" x14ac:dyDescent="0.35">
      <c r="A17" s="22"/>
      <c r="B17" s="11" t="str">
        <f>'Input Page'!B7</f>
        <v>Question 2</v>
      </c>
      <c r="C17" s="65">
        <f>'Input Page'!D7</f>
        <v>7.2727272727272738E-2</v>
      </c>
      <c r="D17" s="16" t="s">
        <v>29</v>
      </c>
      <c r="F17" s="17" t="str">
        <f>IF('Q2'!$A$1=0,"Section Complete","Section Incomplete")</f>
        <v>Section Incomplete</v>
      </c>
    </row>
    <row r="18" spans="1:6" s="3" customFormat="1" x14ac:dyDescent="0.35">
      <c r="A18" s="22"/>
      <c r="B18" s="11" t="str">
        <f>'Input Page'!B8</f>
        <v>Question 3</v>
      </c>
      <c r="C18" s="65">
        <f>'Input Page'!D8</f>
        <v>7.2727272727272738E-2</v>
      </c>
      <c r="D18" s="16" t="s">
        <v>29</v>
      </c>
      <c r="F18" s="17" t="str">
        <f>IF('Q3'!$A$1=0,"Section Complete","Section Incomplete")</f>
        <v>Section Incomplete</v>
      </c>
    </row>
    <row r="19" spans="1:6" s="3" customFormat="1" x14ac:dyDescent="0.35">
      <c r="A19" s="22"/>
      <c r="B19" s="11" t="str">
        <f>'Input Page'!B9</f>
        <v>Question 4</v>
      </c>
      <c r="C19" s="65">
        <f>'Input Page'!D9</f>
        <v>7.2727272727272738E-2</v>
      </c>
      <c r="D19" s="16" t="s">
        <v>29</v>
      </c>
      <c r="F19" s="17" t="str">
        <f>IF('Q4'!$A$1=0,"Section Complete","Section Incomplete")</f>
        <v>Section Incomplete</v>
      </c>
    </row>
    <row r="20" spans="1:6" s="3" customFormat="1" x14ac:dyDescent="0.35">
      <c r="A20" s="22"/>
      <c r="B20" s="11" t="str">
        <f>'Input Page'!B10</f>
        <v>Question 5</v>
      </c>
      <c r="C20" s="65">
        <f>'Input Page'!D10</f>
        <v>3.6363636363636369E-2</v>
      </c>
      <c r="D20" s="16" t="s">
        <v>29</v>
      </c>
      <c r="F20" s="17" t="str">
        <f>IF('Q5'!$A$1=0,"Section Complete","Section Incomplete")</f>
        <v>Section Incomplete</v>
      </c>
    </row>
    <row r="21" spans="1:6" s="3" customFormat="1" x14ac:dyDescent="0.35">
      <c r="A21" s="22"/>
      <c r="B21" s="11" t="str">
        <f>'Input Page'!B11</f>
        <v>Question 6</v>
      </c>
      <c r="C21" s="65">
        <f>'Input Page'!D11</f>
        <v>3.6363636363636369E-2</v>
      </c>
      <c r="D21" s="16" t="s">
        <v>29</v>
      </c>
      <c r="F21" s="17" t="str">
        <f>IF('Q6'!$A$1=0,"Section Complete","Section Incomplete")</f>
        <v>Section Incomplete</v>
      </c>
    </row>
    <row r="22" spans="1:6" s="3" customFormat="1" hidden="1" x14ac:dyDescent="0.35">
      <c r="A22" s="22"/>
      <c r="B22" s="11" t="str">
        <f>'Input Page'!B12</f>
        <v>Question 7</v>
      </c>
      <c r="C22" s="65">
        <f>'Input Page'!D12</f>
        <v>0</v>
      </c>
      <c r="D22" s="16" t="s">
        <v>29</v>
      </c>
      <c r="F22" s="17" t="str">
        <f>IF('Q7'!$A$1=0,"Section Complete","Section Incomplete")</f>
        <v>Section Incomplete</v>
      </c>
    </row>
    <row r="23" spans="1:6" s="3" customFormat="1" hidden="1" x14ac:dyDescent="0.35">
      <c r="A23" s="22"/>
      <c r="B23" s="11" t="str">
        <f>'Input Page'!B13</f>
        <v>Question 8</v>
      </c>
      <c r="C23" s="65">
        <f>'Input Page'!D13</f>
        <v>0</v>
      </c>
      <c r="D23" s="16" t="s">
        <v>29</v>
      </c>
      <c r="F23" s="17" t="str">
        <f>IF('Q8'!$A$1=0,"Section Complete","Section Incomplete")</f>
        <v>Section Incomplete</v>
      </c>
    </row>
    <row r="24" spans="1:6" s="3" customFormat="1" hidden="1" x14ac:dyDescent="0.35">
      <c r="A24" s="22"/>
      <c r="B24" s="11" t="str">
        <f>'Input Page'!B14</f>
        <v>Question 9</v>
      </c>
      <c r="C24" s="65">
        <f>'Input Page'!D14</f>
        <v>0</v>
      </c>
      <c r="D24" s="16" t="s">
        <v>29</v>
      </c>
      <c r="F24" s="17" t="str">
        <f>IF('Q9'!$A$1=0,"Section Complete","Section Incomplete")</f>
        <v>Section Incomplete</v>
      </c>
    </row>
    <row r="25" spans="1:6" s="3" customFormat="1" hidden="1" x14ac:dyDescent="0.35">
      <c r="A25" s="22"/>
      <c r="B25" s="11" t="str">
        <f>'Input Page'!B15</f>
        <v>Question 10</v>
      </c>
      <c r="C25" s="65">
        <f>'Input Page'!D15</f>
        <v>0</v>
      </c>
      <c r="D25" s="16" t="s">
        <v>29</v>
      </c>
      <c r="F25" s="17" t="str">
        <f>IF('Q10'!$A$1=0,"Section Complete","Section Incomplete")</f>
        <v>Section Incomplete</v>
      </c>
    </row>
    <row r="26" spans="1:6" s="3" customFormat="1" hidden="1" x14ac:dyDescent="0.35">
      <c r="A26" s="22"/>
      <c r="B26" s="11" t="str">
        <f>'Input Page'!B16</f>
        <v>Question 11</v>
      </c>
      <c r="C26" s="65">
        <f>'Input Page'!D16</f>
        <v>0</v>
      </c>
      <c r="D26" s="16" t="s">
        <v>29</v>
      </c>
      <c r="F26" s="17" t="str">
        <f>IF('Q11'!$A$1=0,"Section Complete","Section Incomplete")</f>
        <v>Section Complete</v>
      </c>
    </row>
    <row r="27" spans="1:6" s="3" customFormat="1" hidden="1" x14ac:dyDescent="0.35">
      <c r="A27" s="22"/>
      <c r="B27" s="11" t="str">
        <f>'Input Page'!B17</f>
        <v>Question 12</v>
      </c>
      <c r="C27" s="65">
        <f>'Input Page'!D17</f>
        <v>0</v>
      </c>
      <c r="D27" s="16" t="s">
        <v>29</v>
      </c>
      <c r="F27" s="17" t="str">
        <f>IF('Q12'!$A$1=0,"Section Complete","Section Incomplete")</f>
        <v>Section Incomplete</v>
      </c>
    </row>
    <row r="28" spans="1:6" s="3" customFormat="1" hidden="1" x14ac:dyDescent="0.35">
      <c r="A28" s="22"/>
      <c r="B28" s="11" t="str">
        <f>'Input Page'!B18</f>
        <v>Question 13</v>
      </c>
      <c r="C28" s="65">
        <f>'Input Page'!D18</f>
        <v>0</v>
      </c>
      <c r="D28" s="16" t="s">
        <v>29</v>
      </c>
      <c r="F28" s="17" t="str">
        <f>IF('Q13'!$A$1=0,"Section Complete","Section Incomplete")</f>
        <v>Section Incomplete</v>
      </c>
    </row>
    <row r="29" spans="1:6" s="3" customFormat="1" hidden="1" x14ac:dyDescent="0.35">
      <c r="A29" s="22"/>
      <c r="B29" s="11" t="str">
        <f>'Input Page'!B19</f>
        <v>Question 14</v>
      </c>
      <c r="C29" s="65">
        <f>'Input Page'!D19</f>
        <v>0</v>
      </c>
      <c r="D29" s="16" t="s">
        <v>29</v>
      </c>
      <c r="F29" s="17" t="str">
        <f>IF('Q14'!$A$1=0,"Section Complete","Section Incomplete")</f>
        <v>Section Incomplete</v>
      </c>
    </row>
    <row r="30" spans="1:6" s="3" customFormat="1" x14ac:dyDescent="0.35">
      <c r="A30" s="22"/>
      <c r="B30" s="79" t="s">
        <v>32</v>
      </c>
      <c r="C30" s="80">
        <f>SUM(C16:C29)</f>
        <v>0.40000000000000008</v>
      </c>
      <c r="D30" s="27"/>
    </row>
    <row r="31" spans="1:6" s="3" customFormat="1" ht="9.75" customHeight="1" x14ac:dyDescent="0.35">
      <c r="A31" s="22"/>
      <c r="C31" s="6"/>
    </row>
    <row r="32" spans="1:6" s="3" customFormat="1" x14ac:dyDescent="0.35">
      <c r="A32" s="22"/>
      <c r="B32" s="77" t="s">
        <v>33</v>
      </c>
      <c r="C32" s="78"/>
      <c r="D32" s="26"/>
    </row>
    <row r="33" spans="1:6" s="3" customFormat="1" ht="9.75" customHeight="1" x14ac:dyDescent="0.35">
      <c r="A33" s="22"/>
      <c r="C33" s="6"/>
    </row>
    <row r="34" spans="1:6" s="3" customFormat="1" x14ac:dyDescent="0.35">
      <c r="A34" s="22"/>
      <c r="B34" s="11" t="s">
        <v>34</v>
      </c>
      <c r="C34" s="14" t="s">
        <v>35</v>
      </c>
      <c r="D34" s="16" t="s">
        <v>29</v>
      </c>
      <c r="F34" s="17" t="str">
        <f>IF('Non-Collusion'!$A$1=0,"Section Complete","Section Incomplete")</f>
        <v>Section Incomplete</v>
      </c>
    </row>
    <row r="35" spans="1:6" s="3" customFormat="1" ht="36" x14ac:dyDescent="0.35">
      <c r="A35" s="22"/>
      <c r="B35" s="11" t="s">
        <v>36</v>
      </c>
      <c r="C35" s="14" t="s">
        <v>35</v>
      </c>
      <c r="D35" s="16" t="s">
        <v>29</v>
      </c>
      <c r="F35" s="17" t="str">
        <f>IF('Form of Tender'!A2=0,"Section Complete","Section Incomplete")</f>
        <v>Section Incomplete</v>
      </c>
    </row>
    <row r="36" spans="1:6" s="3" customFormat="1" ht="9.75" customHeight="1" x14ac:dyDescent="0.35">
      <c r="A36" s="22"/>
      <c r="B36" s="5"/>
      <c r="C36" s="15"/>
      <c r="F36" s="6"/>
    </row>
    <row r="37" spans="1:6" s="3" customFormat="1" x14ac:dyDescent="0.35">
      <c r="A37" s="22"/>
      <c r="C37" s="6"/>
    </row>
    <row r="38" spans="1:6" s="3" customFormat="1" x14ac:dyDescent="0.35">
      <c r="A38" s="22"/>
      <c r="C38" s="6"/>
    </row>
    <row r="39" spans="1:6" s="3" customFormat="1" x14ac:dyDescent="0.35">
      <c r="A39" s="22"/>
    </row>
    <row r="40" spans="1:6" s="3" customFormat="1" x14ac:dyDescent="0.35">
      <c r="A40" s="22"/>
    </row>
  </sheetData>
  <sheetProtection algorithmName="SHA-512" hashValue="gt2xMWp/3KXbYlzgj4opY0OpRDU0y0iCiIDSptETTIfn820slxDGQt3ce9qV7cjg7xrc9fywm/AjcdG8qwQsXw==" saltValue="6cJ1iLMsdsGbZ4Q7UtGH8w==" spinCount="100000" sheet="1" objects="1" scenarios="1"/>
  <mergeCells count="3">
    <mergeCell ref="B2:D2"/>
    <mergeCell ref="B4:D4"/>
    <mergeCell ref="C11:C12"/>
  </mergeCells>
  <conditionalFormatting sqref="I2">
    <cfRule type="containsText" dxfId="3" priority="70" operator="containsText" text="Please Review Responses">
      <formula>NOT(ISERROR(SEARCH("Please Review Responses",I2)))</formula>
    </cfRule>
    <cfRule type="containsText" dxfId="2" priority="71" operator="containsText" text="Complete">
      <formula>NOT(ISERROR(SEARCH("Complete",I2)))</formula>
    </cfRule>
  </conditionalFormatting>
  <conditionalFormatting sqref="F1:F1048576">
    <cfRule type="cellIs" dxfId="1" priority="7" operator="equal">
      <formula>"Section Incomplete"</formula>
    </cfRule>
    <cfRule type="cellIs" dxfId="0" priority="9" operator="equal">
      <formula>"Section Complete"</formula>
    </cfRule>
  </conditionalFormatting>
  <hyperlinks>
    <hyperlink ref="D12" location="'Lot 2 - Schedule of rates'!A1" display="To add, change or review your response press here" xr:uid="{5C7F7BA0-31DE-4966-82D9-2E476F55B12F}"/>
    <hyperlink ref="B4:D4" location="'Instructions &amp; Guidance to Supp'!A1" display="Click here to see instructions and guidance to complete your tender" xr:uid="{F83DCE76-2C98-49BC-BAA6-7BAB67134988}"/>
    <hyperlink ref="D16" location="'Q1'!A1" display="To add, change or review your response press here" xr:uid="{01527E48-0AED-445F-B312-DE7B2FA7E512}"/>
    <hyperlink ref="D17" location="'Q2'!A1" display="To add, change or review your response press here" xr:uid="{F1E62A46-4B39-4151-AC24-4C5B9634FB4B}"/>
    <hyperlink ref="D18" location="'Q3'!A1" display="To add, change or review your response press here" xr:uid="{BBFB2A46-A806-4730-89E5-C52D8704CDB6}"/>
    <hyperlink ref="D19" location="'Q4'!A1" display="To add, change or review your response press here" xr:uid="{2C0E08A2-A7BD-40F8-BAF8-3A97C8F72EEB}"/>
    <hyperlink ref="D20" location="'Q5'!A1" display="To add, change or review your response press here" xr:uid="{3E78AC43-4DAE-4027-817D-583138DCAF04}"/>
    <hyperlink ref="D35" location="'Form of Tender'!A1" display="To add, change or review your response press here" xr:uid="{C2FA42CA-376F-4EF0-9175-6E9EE40A6FF3}"/>
    <hyperlink ref="D34" location="'Non-Collusion'!A1" display="To add, change or review your response press here" xr:uid="{90CE62DC-C755-406B-850E-938391B94214}"/>
    <hyperlink ref="D21" location="'Q6'!A1" display="To add, change or review your response press here" xr:uid="{94FAA116-9C7B-4966-88FF-530D18211937}"/>
    <hyperlink ref="D22" location="'Q7'!A1" display="To add, change or review your response press here" xr:uid="{5C82B3FF-5A44-4ADD-8202-8D1C555B05CA}"/>
    <hyperlink ref="D23" location="'Q8'!A1" display="To add, change or review your response press here" xr:uid="{556CB3F6-A85C-4D06-BACA-3B4D50E88668}"/>
    <hyperlink ref="D29" location="'Q9'!A1" display="To add, change or review your response press here" xr:uid="{E8C899C1-0979-4884-9C23-F86CACC286F3}"/>
    <hyperlink ref="D11" location="'SOR Pricing Schedule'!A1" display="To add, change or review your response press here" xr:uid="{E884B631-1C7B-4EA1-A0C2-F37AF2164DC1}"/>
    <hyperlink ref="D24:D28" location="'Q8'!A1" display="To add, change or review your response press here" xr:uid="{DA00DADE-E450-4FBC-949A-D9C8A1AA93C1}"/>
    <hyperlink ref="D24" location="'Q9'!A1" display="To add, change or review your response press here" xr:uid="{3226B013-6B06-473E-BC54-3F3C9978F5F1}"/>
    <hyperlink ref="D25" location="'Q10'!A1" display="To add, change or review your response press here" xr:uid="{8ABABD17-F7C2-4DFE-BAA7-874222D8A258}"/>
    <hyperlink ref="D26" location="'Q11'!A1" display="To add, change or review your response press here" xr:uid="{1002FFFE-FE34-44E4-8177-D6106CF6C671}"/>
    <hyperlink ref="D27" location="'Q13'!A1" display="To add, change or review your response press here" xr:uid="{359436C5-E302-48DF-9233-7664F13B1637}"/>
    <hyperlink ref="D28" location="'Q14'!A1" display="To add, change or review your response press here" xr:uid="{9FF08A06-D8F9-41F7-AC8E-CE4F9BAC5DCB}"/>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E0C79-713F-4985-9581-84D75584FD67}">
  <dimension ref="A1:C24"/>
  <sheetViews>
    <sheetView showGridLines="0" showRowColHeaders="0" zoomScale="60" zoomScaleNormal="60" workbookViewId="0">
      <pane ySplit="5" topLeftCell="A15" activePane="bottomLeft" state="frozen"/>
      <selection activeCell="I10" sqref="I10"/>
      <selection pane="bottomLeft" activeCell="C24" sqref="C24"/>
    </sheetView>
  </sheetViews>
  <sheetFormatPr defaultColWidth="9" defaultRowHeight="21" x14ac:dyDescent="0.4"/>
  <cols>
    <col min="1" max="1" width="4.109375" style="35" customWidth="1"/>
    <col min="2" max="3" width="151.88671875" style="7" customWidth="1"/>
    <col min="4" max="16384" width="9" style="7"/>
  </cols>
  <sheetData>
    <row r="1" spans="1:3" ht="3.75" customHeight="1" x14ac:dyDescent="0.4">
      <c r="A1" s="18">
        <f>SUM(A2:A41)</f>
        <v>4</v>
      </c>
    </row>
    <row r="2" spans="1:3" ht="130.5" customHeight="1" x14ac:dyDescent="0.4">
      <c r="A2" s="18"/>
      <c r="B2" s="8"/>
      <c r="C2" s="9"/>
    </row>
    <row r="3" spans="1:3" ht="34.5" customHeight="1" x14ac:dyDescent="0.4">
      <c r="A3" s="23">
        <f>IFERROR(VLOOKUP(C3,'Data Validation'!$B$19:$C$22,2,FALSE),0)</f>
        <v>0</v>
      </c>
      <c r="B3" s="190" t="s">
        <v>81</v>
      </c>
      <c r="C3" s="191"/>
    </row>
    <row r="4" spans="1:3" ht="10.5" customHeight="1" x14ac:dyDescent="0.4">
      <c r="A4" s="23">
        <f>IFERROR(VLOOKUP(C4,'Data Validation'!$B$19:$C$22,2,FALSE),0)</f>
        <v>0</v>
      </c>
    </row>
    <row r="5" spans="1:3" ht="23.4" x14ac:dyDescent="0.4">
      <c r="A5" s="23">
        <f>IFERROR(VLOOKUP(C5,'Data Validation'!$B$19:$C$22,2,FALSE),0)</f>
        <v>0</v>
      </c>
      <c r="B5" s="187" t="s">
        <v>82</v>
      </c>
      <c r="C5" s="188"/>
    </row>
    <row r="6" spans="1:3" ht="6.75" customHeight="1" x14ac:dyDescent="0.4">
      <c r="A6" s="23">
        <f>IFERROR(VLOOKUP(C6,'Data Validation'!$B$19:$C$22,2,FALSE),0)</f>
        <v>0</v>
      </c>
    </row>
    <row r="7" spans="1:3" ht="41.25" customHeight="1" x14ac:dyDescent="0.4">
      <c r="A7" s="23">
        <f>IFERROR(VLOOKUP(C7,'Data Validation'!$B$19:$C$22,2,FALSE),0)</f>
        <v>0</v>
      </c>
      <c r="B7" s="189" t="s">
        <v>1</v>
      </c>
      <c r="C7" s="189"/>
    </row>
    <row r="8" spans="1:3" ht="81" customHeight="1" x14ac:dyDescent="0.4">
      <c r="A8" s="23">
        <f>IFERROR(VLOOKUP(C8,'Data Validation'!$B$19:$C$22,2,FALSE),0)</f>
        <v>0</v>
      </c>
      <c r="B8" s="137" t="s">
        <v>83</v>
      </c>
      <c r="C8" s="137"/>
    </row>
    <row r="9" spans="1:3" x14ac:dyDescent="0.4">
      <c r="A9" s="23">
        <f>IFERROR(VLOOKUP(C9,'Data Validation'!$B$19:$C$22,2,FALSE),0)</f>
        <v>0</v>
      </c>
    </row>
    <row r="10" spans="1:3" ht="41.25" customHeight="1" x14ac:dyDescent="0.4">
      <c r="A10" s="23">
        <f>IFERROR(VLOOKUP(C10,'Data Validation'!$B$19:$C$22,2,FALSE),0)</f>
        <v>0</v>
      </c>
      <c r="B10" s="186" t="s">
        <v>84</v>
      </c>
      <c r="C10" s="186"/>
    </row>
    <row r="11" spans="1:3" ht="72.75" customHeight="1" x14ac:dyDescent="0.4">
      <c r="A11" s="23">
        <f>IFERROR(VLOOKUP(C11,'Data Validation'!$B$19:$C$22,2,FALSE),0)</f>
        <v>0</v>
      </c>
      <c r="B11" s="186" t="s">
        <v>85</v>
      </c>
      <c r="C11" s="186" t="s">
        <v>5</v>
      </c>
    </row>
    <row r="12" spans="1:3" ht="28.5" customHeight="1" x14ac:dyDescent="0.4">
      <c r="A12" s="23">
        <f>IFERROR(VLOOKUP(C12,'Data Validation'!$B$19:$C$22,2,FALSE),0)</f>
        <v>0</v>
      </c>
      <c r="B12" s="186" t="s">
        <v>86</v>
      </c>
      <c r="C12" s="186" t="s">
        <v>87</v>
      </c>
    </row>
    <row r="13" spans="1:3" ht="28.5" customHeight="1" x14ac:dyDescent="0.4">
      <c r="A13" s="23">
        <f>IFERROR(VLOOKUP(C13,'Data Validation'!$B$19:$C$22,2,FALSE),0)</f>
        <v>0</v>
      </c>
      <c r="B13" s="186" t="s">
        <v>88</v>
      </c>
      <c r="C13" s="186" t="s">
        <v>89</v>
      </c>
    </row>
    <row r="14" spans="1:3" ht="42.75" customHeight="1" x14ac:dyDescent="0.4">
      <c r="A14" s="23">
        <f>IFERROR(VLOOKUP(C14,'Data Validation'!$B$19:$C$22,2,FALSE),0)</f>
        <v>0</v>
      </c>
      <c r="B14" s="186" t="s">
        <v>90</v>
      </c>
      <c r="C14" s="186" t="s">
        <v>91</v>
      </c>
    </row>
    <row r="15" spans="1:3" ht="28.5" customHeight="1" x14ac:dyDescent="0.4">
      <c r="A15" s="23">
        <f>IFERROR(VLOOKUP(C15,'Data Validation'!$B$19:$C$22,2,FALSE),0)</f>
        <v>0</v>
      </c>
      <c r="B15" s="186" t="s">
        <v>92</v>
      </c>
      <c r="C15" s="186"/>
    </row>
    <row r="16" spans="1:3" ht="46.5" customHeight="1" x14ac:dyDescent="0.4">
      <c r="A16" s="23">
        <f>IFERROR(VLOOKUP(C16,'Data Validation'!$B$19:$C$22,2,FALSE),0)</f>
        <v>0</v>
      </c>
      <c r="B16" s="186" t="s">
        <v>93</v>
      </c>
      <c r="C16" s="186" t="s">
        <v>94</v>
      </c>
    </row>
    <row r="17" spans="1:3" x14ac:dyDescent="0.4">
      <c r="A17" s="23">
        <f>IFERROR(VLOOKUP(C17,'Data Validation'!$B$19:$C$22,2,FALSE),0)</f>
        <v>0</v>
      </c>
    </row>
    <row r="18" spans="1:3" ht="57.75" customHeight="1" x14ac:dyDescent="0.4">
      <c r="A18" s="23">
        <f>IFERROR(VLOOKUP(C18,'Data Validation'!$B$19:$C$22,2,FALSE),0)</f>
        <v>0</v>
      </c>
      <c r="B18" s="139" t="s">
        <v>95</v>
      </c>
      <c r="C18" s="139"/>
    </row>
    <row r="19" spans="1:3" ht="31.5" customHeight="1" x14ac:dyDescent="0.4">
      <c r="A19" s="23">
        <f>IFERROR(VLOOKUP(C19,'Data Validation'!$B$19:$C$22,2,FALSE),0)</f>
        <v>0</v>
      </c>
      <c r="B19" s="139" t="s">
        <v>96</v>
      </c>
      <c r="C19" s="139"/>
    </row>
    <row r="20" spans="1:3" x14ac:dyDescent="0.4">
      <c r="A20" s="23">
        <f>IFERROR(VLOOKUP(C20,'Data Validation'!$B$19:$C$22,2,FALSE),0)</f>
        <v>0</v>
      </c>
    </row>
    <row r="21" spans="1:3" ht="34.5" customHeight="1" x14ac:dyDescent="0.4">
      <c r="A21" s="23">
        <f>IFERROR(VLOOKUP(C21,'Data Validation'!$B$19:$C$22,2,FALSE),0)</f>
        <v>1</v>
      </c>
      <c r="B21" s="44" t="s">
        <v>73</v>
      </c>
      <c r="C21" s="12" t="s">
        <v>80</v>
      </c>
    </row>
    <row r="22" spans="1:3" ht="34.5" customHeight="1" x14ac:dyDescent="0.4">
      <c r="A22" s="23">
        <f>IFERROR(VLOOKUP(C22,'Data Validation'!$B$19:$C$22,2,FALSE),0)</f>
        <v>1</v>
      </c>
      <c r="B22" s="44" t="s">
        <v>97</v>
      </c>
      <c r="C22" s="12" t="s">
        <v>80</v>
      </c>
    </row>
    <row r="23" spans="1:3" ht="34.5" customHeight="1" x14ac:dyDescent="0.4">
      <c r="A23" s="23">
        <f>IFERROR(VLOOKUP(C23,'Data Validation'!$B$19:$C$22,2,FALSE),0)</f>
        <v>1</v>
      </c>
      <c r="B23" s="44" t="s">
        <v>74</v>
      </c>
      <c r="C23" s="12" t="s">
        <v>80</v>
      </c>
    </row>
    <row r="24" spans="1:3" ht="34.5" customHeight="1" x14ac:dyDescent="0.4">
      <c r="A24" s="23">
        <f>IFERROR(VLOOKUP(C24,'Data Validation'!$B$19:$C$22,2,FALSE),0)</f>
        <v>1</v>
      </c>
      <c r="B24" s="44" t="s">
        <v>98</v>
      </c>
      <c r="C24" s="12" t="s">
        <v>80</v>
      </c>
    </row>
  </sheetData>
  <sheetProtection algorithmName="SHA-512" hashValue="d+fC0LZwGChEuzqPTu0ERfFpglcQ79sfbSDfpS5GeuNCRdQwf8EKkAIVbOJAXT/Cxpaff5KKJEgZ+9VOsirFrg==" saltValue="4o1KZAP8FNaiGYBYs3Ilyg==" spinCount="100000" sheet="1" objects="1" scenarios="1" selectLockedCells="1"/>
  <mergeCells count="13">
    <mergeCell ref="B5:C5"/>
    <mergeCell ref="B7:C7"/>
    <mergeCell ref="B3:C3"/>
    <mergeCell ref="B16:C16"/>
    <mergeCell ref="B8:C8"/>
    <mergeCell ref="B18:C18"/>
    <mergeCell ref="B19:C19"/>
    <mergeCell ref="B10:C10"/>
    <mergeCell ref="B11:C11"/>
    <mergeCell ref="B12:C12"/>
    <mergeCell ref="B13:C13"/>
    <mergeCell ref="B14:C14"/>
    <mergeCell ref="B15:C15"/>
  </mergeCells>
  <hyperlinks>
    <hyperlink ref="B5" location="'Summary Page'!A1" display="Click here to begin your assessment" xr:uid="{874E2CAA-3939-48CF-AEF1-B4E1E021F6F7}"/>
    <hyperlink ref="B5:C5" location="'Navigation Page'!A1" display="Click here to navigate to summary" xr:uid="{80908A28-613B-4FF4-96C2-2E5164A90E9A}"/>
  </hyperlinks>
  <pageMargins left="0.25" right="0.25" top="0.75" bottom="0.75" header="0.3" footer="0.3"/>
  <pageSetup paperSize="9"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77C28-6B70-4150-8624-16F3955C3A63}">
  <dimension ref="A1:C28"/>
  <sheetViews>
    <sheetView showGridLines="0" zoomScale="60" zoomScaleNormal="60" workbookViewId="0">
      <pane ySplit="5" topLeftCell="A6" activePane="bottomLeft" state="frozen"/>
      <selection activeCell="I10" sqref="I10"/>
      <selection pane="bottomLeft" activeCell="C28" sqref="C28"/>
    </sheetView>
  </sheetViews>
  <sheetFormatPr defaultColWidth="9" defaultRowHeight="21" x14ac:dyDescent="0.4"/>
  <cols>
    <col min="1" max="1" width="4.6640625" style="7" customWidth="1"/>
    <col min="2" max="3" width="151.88671875" style="7" customWidth="1"/>
    <col min="4" max="6" width="9" style="7"/>
    <col min="7" max="7" width="11.44140625" style="7" bestFit="1" customWidth="1"/>
    <col min="8" max="16384" width="9" style="7"/>
  </cols>
  <sheetData>
    <row r="1" spans="1:3" ht="3.75" customHeight="1" x14ac:dyDescent="0.4">
      <c r="A1" s="23">
        <f>SUM(A2:A128)</f>
        <v>14</v>
      </c>
    </row>
    <row r="2" spans="1:3" ht="124.5" customHeight="1" x14ac:dyDescent="0.4">
      <c r="A2" s="23">
        <f>SUM(A3:A28)</f>
        <v>7</v>
      </c>
      <c r="B2" s="8"/>
      <c r="C2" s="9"/>
    </row>
    <row r="3" spans="1:3" ht="34.5" customHeight="1" x14ac:dyDescent="0.4">
      <c r="A3" s="23">
        <f>IFERROR(VLOOKUP(C3,'Data Validation'!$B$19:$C$22,2,FALSE),0)</f>
        <v>0</v>
      </c>
      <c r="B3" s="190" t="s">
        <v>36</v>
      </c>
      <c r="C3" s="191"/>
    </row>
    <row r="4" spans="1:3" ht="5.25" customHeight="1" x14ac:dyDescent="0.4">
      <c r="A4" s="23">
        <f>IFERROR(VLOOKUP(C4,'Data Validation'!$B$19:$C$22,2,FALSE),0)</f>
        <v>0</v>
      </c>
    </row>
    <row r="5" spans="1:3" ht="28.8" x14ac:dyDescent="0.4">
      <c r="A5" s="23">
        <f>IFERROR(VLOOKUP(C5,'Data Validation'!$B$19:$C$22,2,FALSE),0)</f>
        <v>0</v>
      </c>
      <c r="B5" s="192" t="s">
        <v>82</v>
      </c>
      <c r="C5" s="193"/>
    </row>
    <row r="6" spans="1:3" ht="6" customHeight="1" x14ac:dyDescent="0.4">
      <c r="A6" s="23">
        <f>IFERROR(VLOOKUP(C6,'Data Validation'!$B$19:$C$22,2,FALSE),0)</f>
        <v>0</v>
      </c>
    </row>
    <row r="7" spans="1:3" ht="81" customHeight="1" x14ac:dyDescent="0.4">
      <c r="A7" s="23">
        <f>IFERROR(VLOOKUP(C7,'Data Validation'!$B$19:$C$22,2,FALSE),0)</f>
        <v>0</v>
      </c>
      <c r="B7" s="137" t="s">
        <v>99</v>
      </c>
      <c r="C7" s="137"/>
    </row>
    <row r="8" spans="1:3" x14ac:dyDescent="0.4">
      <c r="A8" s="23">
        <f>IFERROR(VLOOKUP(C8,'Data Validation'!$B$19:$C$22,2,FALSE),0)</f>
        <v>0</v>
      </c>
    </row>
    <row r="9" spans="1:3" ht="41.25" customHeight="1" x14ac:dyDescent="0.4">
      <c r="A9" s="23">
        <f>IFERROR(VLOOKUP(C9,'Data Validation'!$B$19:$C$22,2,FALSE),0)</f>
        <v>1</v>
      </c>
      <c r="B9" s="13" t="s">
        <v>100</v>
      </c>
      <c r="C9" s="45" t="s">
        <v>80</v>
      </c>
    </row>
    <row r="10" spans="1:3" ht="51.75" customHeight="1" x14ac:dyDescent="0.4">
      <c r="A10" s="23">
        <f>IFERROR(VLOOKUP(C10,'Data Validation'!$B$19:$C$22,2,FALSE),0)</f>
        <v>0</v>
      </c>
      <c r="B10" s="194">
        <f>'SOR Pricing Schedule'!H349</f>
        <v>12000</v>
      </c>
      <c r="C10" s="195"/>
    </row>
    <row r="11" spans="1:3" x14ac:dyDescent="0.4">
      <c r="A11" s="23">
        <f>IFERROR(VLOOKUP(C11,'Data Validation'!$B$19:$C$22,2,FALSE),0)</f>
        <v>0</v>
      </c>
    </row>
    <row r="12" spans="1:3" ht="48" customHeight="1" x14ac:dyDescent="0.4">
      <c r="A12" s="23">
        <f>IFERROR(VLOOKUP(C12,'Data Validation'!$B$19:$C$22,2,FALSE),0)</f>
        <v>0</v>
      </c>
      <c r="B12" s="186" t="s">
        <v>101</v>
      </c>
      <c r="C12" s="186" t="s">
        <v>89</v>
      </c>
    </row>
    <row r="13" spans="1:3" ht="42.75" customHeight="1" x14ac:dyDescent="0.4">
      <c r="A13" s="23">
        <f>IFERROR(VLOOKUP(C13,'Data Validation'!$B$19:$C$22,2,FALSE),0)</f>
        <v>0</v>
      </c>
      <c r="B13" s="186" t="s">
        <v>102</v>
      </c>
      <c r="C13" s="186" t="s">
        <v>91</v>
      </c>
    </row>
    <row r="14" spans="1:3" ht="42.75" customHeight="1" x14ac:dyDescent="0.4">
      <c r="A14" s="23"/>
      <c r="B14" s="186" t="s">
        <v>103</v>
      </c>
      <c r="C14" s="186"/>
    </row>
    <row r="15" spans="1:3" ht="28.5" customHeight="1" x14ac:dyDescent="0.4">
      <c r="A15" s="23">
        <f>IFERROR(VLOOKUP(C15,'Data Validation'!$B$19:$C$22,2,FALSE),0)</f>
        <v>0</v>
      </c>
      <c r="B15" s="186" t="s">
        <v>104</v>
      </c>
      <c r="C15" s="186"/>
    </row>
    <row r="16" spans="1:3" ht="46.5" customHeight="1" x14ac:dyDescent="0.4">
      <c r="A16" s="23">
        <f>IFERROR(VLOOKUP(C16,'Data Validation'!$B$19:$C$22,2,FALSE),0)</f>
        <v>0</v>
      </c>
      <c r="B16" s="186" t="s">
        <v>105</v>
      </c>
      <c r="C16" s="186"/>
    </row>
    <row r="17" spans="1:3" ht="51.75" customHeight="1" x14ac:dyDescent="0.4">
      <c r="A17" s="23">
        <f>IFERROR(VLOOKUP(C17,'Data Validation'!$B$19:$C$22,2,FALSE),0)</f>
        <v>0</v>
      </c>
      <c r="B17" s="186" t="s">
        <v>106</v>
      </c>
      <c r="C17" s="186"/>
    </row>
    <row r="18" spans="1:3" ht="34.5" customHeight="1" x14ac:dyDescent="0.4">
      <c r="A18" s="23">
        <f>IFERROR(VLOOKUP(C18,'Data Validation'!$B$19:$C$22,2,FALSE),0)</f>
        <v>0</v>
      </c>
      <c r="B18" s="196" t="s">
        <v>107</v>
      </c>
      <c r="C18" s="196"/>
    </row>
    <row r="19" spans="1:3" ht="31.5" customHeight="1" x14ac:dyDescent="0.4">
      <c r="A19" s="23">
        <f>IFERROR(VLOOKUP(C19,'Data Validation'!$B$19:$C$22,2,FALSE),0)</f>
        <v>0</v>
      </c>
      <c r="B19" s="196" t="s">
        <v>108</v>
      </c>
      <c r="C19" s="196"/>
    </row>
    <row r="20" spans="1:3" ht="31.5" customHeight="1" x14ac:dyDescent="0.4">
      <c r="A20" s="23"/>
      <c r="B20" s="196" t="s">
        <v>109</v>
      </c>
      <c r="C20" s="196"/>
    </row>
    <row r="21" spans="1:3" ht="45.75" customHeight="1" x14ac:dyDescent="0.4">
      <c r="A21" s="23">
        <f>IFERROR(VLOOKUP(C21,'Data Validation'!$B$19:$C$22,2,FALSE),0)</f>
        <v>0</v>
      </c>
      <c r="B21" s="139"/>
      <c r="C21" s="139"/>
    </row>
    <row r="22" spans="1:3" x14ac:dyDescent="0.4">
      <c r="A22" s="23">
        <f>IFERROR(VLOOKUP(C22,'Data Validation'!$B$19:$C$22,2,FALSE),0)</f>
        <v>0</v>
      </c>
    </row>
    <row r="23" spans="1:3" ht="34.5" customHeight="1" x14ac:dyDescent="0.4">
      <c r="A23" s="23">
        <f>IFERROR(VLOOKUP(C23,'Data Validation'!$B$19:$C$22,2,FALSE),0)</f>
        <v>1</v>
      </c>
      <c r="B23" s="44" t="s">
        <v>73</v>
      </c>
      <c r="C23" s="12" t="s">
        <v>80</v>
      </c>
    </row>
    <row r="24" spans="1:3" ht="34.5" customHeight="1" x14ac:dyDescent="0.4">
      <c r="A24" s="23">
        <f>IFERROR(VLOOKUP(C24,'Data Validation'!$B$19:$C$22,2,FALSE),0)</f>
        <v>1</v>
      </c>
      <c r="B24" s="44" t="s">
        <v>110</v>
      </c>
      <c r="C24" s="12" t="s">
        <v>80</v>
      </c>
    </row>
    <row r="25" spans="1:3" ht="34.5" customHeight="1" x14ac:dyDescent="0.4">
      <c r="A25" s="23">
        <f>IFERROR(VLOOKUP(C25,'Data Validation'!$B$19:$C$22,2,FALSE),0)</f>
        <v>1</v>
      </c>
      <c r="B25" s="44" t="s">
        <v>97</v>
      </c>
      <c r="C25" s="12" t="s">
        <v>80</v>
      </c>
    </row>
    <row r="26" spans="1:3" ht="34.5" customHeight="1" x14ac:dyDescent="0.4">
      <c r="A26" s="23">
        <f>IFERROR(VLOOKUP(C26,'Data Validation'!$B$19:$C$22,2,FALSE),0)</f>
        <v>1</v>
      </c>
      <c r="B26" s="44" t="s">
        <v>111</v>
      </c>
      <c r="C26" s="12" t="s">
        <v>80</v>
      </c>
    </row>
    <row r="27" spans="1:3" ht="34.5" customHeight="1" x14ac:dyDescent="0.4">
      <c r="A27" s="23">
        <f>IFERROR(VLOOKUP(C27,'Data Validation'!$B$19:$C$22,2,FALSE),0)</f>
        <v>1</v>
      </c>
      <c r="B27" s="44" t="s">
        <v>75</v>
      </c>
      <c r="C27" s="12" t="s">
        <v>80</v>
      </c>
    </row>
    <row r="28" spans="1:3" ht="34.5" customHeight="1" x14ac:dyDescent="0.4">
      <c r="A28" s="23">
        <f>IFERROR(VLOOKUP(C28,'Data Validation'!$B$19:$C$22,2,FALSE),0)</f>
        <v>1</v>
      </c>
      <c r="B28" s="44" t="s">
        <v>98</v>
      </c>
      <c r="C28" s="12" t="s">
        <v>80</v>
      </c>
    </row>
  </sheetData>
  <sheetProtection algorithmName="SHA-512" hashValue="nf7Qnv5f+Uzu2nxa+ItsYeLAIlKVTpjflh85mW6xX4Vd4ripbwVOm4NqBX6parsBwyMWZ3JnFch6AcYyvn+QHg==" saltValue="PH+Uz98vgYFFlGqRW9YSpg==" spinCount="100000" sheet="1" selectLockedCells="1"/>
  <mergeCells count="14">
    <mergeCell ref="B21:C21"/>
    <mergeCell ref="B3:C3"/>
    <mergeCell ref="B5:C5"/>
    <mergeCell ref="B7:C7"/>
    <mergeCell ref="B10:C10"/>
    <mergeCell ref="B12:C12"/>
    <mergeCell ref="B13:C13"/>
    <mergeCell ref="B14:C14"/>
    <mergeCell ref="B20:C20"/>
    <mergeCell ref="B15:C15"/>
    <mergeCell ref="B16:C16"/>
    <mergeCell ref="B17:C17"/>
    <mergeCell ref="B18:C18"/>
    <mergeCell ref="B19:C19"/>
  </mergeCells>
  <hyperlinks>
    <hyperlink ref="B5" location="'Summary Page'!A1" display="Click here to begin your assessment" xr:uid="{BEEE8FEC-E579-4D38-B0E9-B8DC00425413}"/>
    <hyperlink ref="B5:C5" location="'Navigation Page'!A1" display="Click here to navigate to summary" xr:uid="{C1462701-2EA9-4FF0-9484-232E3F279672}"/>
  </hyperlinks>
  <pageMargins left="0.25" right="0.25" top="0.75" bottom="0.75" header="0.3" footer="0.3"/>
  <pageSetup paperSize="9"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435DC-7E1D-451C-BBDD-D1396C317E1B}">
  <dimension ref="B2:F35"/>
  <sheetViews>
    <sheetView showGridLines="0" topLeftCell="B2" workbookViewId="0">
      <selection activeCell="I10" sqref="I10"/>
    </sheetView>
  </sheetViews>
  <sheetFormatPr defaultRowHeight="14.4" x14ac:dyDescent="0.3"/>
  <cols>
    <col min="2" max="2" width="25.109375" customWidth="1"/>
    <col min="3" max="3" width="107.33203125" customWidth="1"/>
    <col min="4" max="4" width="16.6640625" customWidth="1"/>
    <col min="5" max="5" width="2.109375" customWidth="1"/>
    <col min="6" max="6" width="14.109375" customWidth="1"/>
  </cols>
  <sheetData>
    <row r="2" spans="2:6" ht="18.75" customHeight="1" x14ac:dyDescent="0.3">
      <c r="B2" s="47" t="s">
        <v>112</v>
      </c>
      <c r="C2" s="197" t="s">
        <v>113</v>
      </c>
      <c r="D2" s="197"/>
    </row>
    <row r="4" spans="2:6" ht="28.8" x14ac:dyDescent="0.3">
      <c r="B4" s="49" t="s">
        <v>114</v>
      </c>
      <c r="C4" s="50" t="s">
        <v>115</v>
      </c>
      <c r="D4" s="48" t="s">
        <v>116</v>
      </c>
      <c r="F4" s="63" t="s">
        <v>117</v>
      </c>
    </row>
    <row r="6" spans="2:6" ht="72" x14ac:dyDescent="0.3">
      <c r="B6" s="46" t="s">
        <v>118</v>
      </c>
      <c r="C6" s="59" t="s">
        <v>1161</v>
      </c>
      <c r="D6" s="64">
        <f t="shared" ref="D6:D19" si="0">F6/$F$20*$C$32</f>
        <v>0.10909090909090909</v>
      </c>
      <c r="F6" s="66">
        <v>30</v>
      </c>
    </row>
    <row r="7" spans="2:6" ht="100.8" x14ac:dyDescent="0.3">
      <c r="B7" s="46" t="s">
        <v>119</v>
      </c>
      <c r="C7" s="59" t="s">
        <v>1162</v>
      </c>
      <c r="D7" s="64">
        <f t="shared" si="0"/>
        <v>7.2727272727272738E-2</v>
      </c>
      <c r="F7" s="66">
        <v>20</v>
      </c>
    </row>
    <row r="8" spans="2:6" ht="43.2" x14ac:dyDescent="0.3">
      <c r="B8" s="46" t="s">
        <v>120</v>
      </c>
      <c r="C8" s="59" t="s">
        <v>1163</v>
      </c>
      <c r="D8" s="64">
        <f>F8/$F$20*$C$32</f>
        <v>7.2727272727272738E-2</v>
      </c>
      <c r="F8" s="66">
        <v>20</v>
      </c>
    </row>
    <row r="9" spans="2:6" ht="144" x14ac:dyDescent="0.3">
      <c r="B9" s="46" t="s">
        <v>121</v>
      </c>
      <c r="C9" s="81" t="s">
        <v>1164</v>
      </c>
      <c r="D9" s="64">
        <f t="shared" si="0"/>
        <v>7.2727272727272738E-2</v>
      </c>
      <c r="F9" s="66">
        <v>20</v>
      </c>
    </row>
    <row r="10" spans="2:6" ht="57.6" x14ac:dyDescent="0.3">
      <c r="B10" s="46" t="s">
        <v>122</v>
      </c>
      <c r="C10" s="59" t="s">
        <v>1165</v>
      </c>
      <c r="D10" s="64">
        <f t="shared" si="0"/>
        <v>3.6363636363636369E-2</v>
      </c>
      <c r="F10" s="66">
        <v>10</v>
      </c>
    </row>
    <row r="11" spans="2:6" x14ac:dyDescent="0.3">
      <c r="B11" s="46" t="s">
        <v>123</v>
      </c>
      <c r="C11" s="59" t="s">
        <v>1166</v>
      </c>
      <c r="D11" s="64">
        <f t="shared" si="0"/>
        <v>3.6363636363636369E-2</v>
      </c>
      <c r="F11" s="66">
        <v>10</v>
      </c>
    </row>
    <row r="12" spans="2:6" hidden="1" x14ac:dyDescent="0.3">
      <c r="B12" s="46" t="s">
        <v>124</v>
      </c>
      <c r="C12" s="59"/>
      <c r="D12" s="64">
        <f t="shared" si="0"/>
        <v>0</v>
      </c>
      <c r="F12" s="66"/>
    </row>
    <row r="13" spans="2:6" hidden="1" x14ac:dyDescent="0.3">
      <c r="B13" s="46" t="s">
        <v>125</v>
      </c>
      <c r="C13" s="59"/>
      <c r="D13" s="64">
        <f t="shared" si="0"/>
        <v>0</v>
      </c>
      <c r="F13" s="66"/>
    </row>
    <row r="14" spans="2:6" hidden="1" x14ac:dyDescent="0.3">
      <c r="B14" s="46" t="s">
        <v>126</v>
      </c>
      <c r="C14" s="59"/>
      <c r="D14" s="64">
        <f t="shared" ref="D14:D18" si="1">F14/$F$20*$C$32</f>
        <v>0</v>
      </c>
      <c r="F14" s="66"/>
    </row>
    <row r="15" spans="2:6" hidden="1" x14ac:dyDescent="0.3">
      <c r="B15" s="46" t="s">
        <v>127</v>
      </c>
      <c r="C15" s="59"/>
      <c r="D15" s="64">
        <f t="shared" si="1"/>
        <v>0</v>
      </c>
      <c r="F15" s="66"/>
    </row>
    <row r="16" spans="2:6" hidden="1" x14ac:dyDescent="0.3">
      <c r="B16" s="46" t="s">
        <v>128</v>
      </c>
      <c r="C16" s="59"/>
      <c r="D16" s="64">
        <f t="shared" si="1"/>
        <v>0</v>
      </c>
      <c r="F16" s="66"/>
    </row>
    <row r="17" spans="2:6" hidden="1" x14ac:dyDescent="0.3">
      <c r="B17" s="46" t="s">
        <v>129</v>
      </c>
      <c r="C17" s="59"/>
      <c r="D17" s="64">
        <f t="shared" si="1"/>
        <v>0</v>
      </c>
      <c r="F17" s="66"/>
    </row>
    <row r="18" spans="2:6" hidden="1" x14ac:dyDescent="0.3">
      <c r="B18" s="46" t="s">
        <v>130</v>
      </c>
      <c r="C18" s="59"/>
      <c r="D18" s="64">
        <f t="shared" si="1"/>
        <v>0</v>
      </c>
      <c r="F18" s="66"/>
    </row>
    <row r="19" spans="2:6" hidden="1" x14ac:dyDescent="0.3">
      <c r="B19" s="46" t="s">
        <v>131</v>
      </c>
      <c r="C19" s="59"/>
      <c r="D19" s="64">
        <f t="shared" si="0"/>
        <v>0</v>
      </c>
      <c r="F19" s="66"/>
    </row>
    <row r="20" spans="2:6" x14ac:dyDescent="0.3">
      <c r="D20" s="62">
        <f>SUM(D6:D19)</f>
        <v>0.40000000000000008</v>
      </c>
      <c r="F20" s="61">
        <f>SUM(F6:F19)</f>
        <v>110</v>
      </c>
    </row>
    <row r="22" spans="2:6" x14ac:dyDescent="0.3">
      <c r="B22" s="2" t="s">
        <v>3</v>
      </c>
      <c r="C22" s="2"/>
    </row>
    <row r="23" spans="2:6" x14ac:dyDescent="0.3">
      <c r="B23" s="2" t="s">
        <v>4</v>
      </c>
      <c r="C23" s="2" t="s">
        <v>5</v>
      </c>
    </row>
    <row r="24" spans="2:6" x14ac:dyDescent="0.3">
      <c r="B24" s="54" t="s">
        <v>6</v>
      </c>
      <c r="C24" s="73">
        <v>44732</v>
      </c>
    </row>
    <row r="25" spans="2:6" ht="28.8" x14ac:dyDescent="0.3">
      <c r="B25" s="74" t="s">
        <v>7</v>
      </c>
      <c r="C25" s="73" t="s">
        <v>1159</v>
      </c>
    </row>
    <row r="26" spans="2:6" x14ac:dyDescent="0.3">
      <c r="B26" s="74" t="s">
        <v>8</v>
      </c>
      <c r="C26" s="73" t="s">
        <v>132</v>
      </c>
    </row>
    <row r="27" spans="2:6" ht="28.8" x14ac:dyDescent="0.3">
      <c r="B27" s="74" t="s">
        <v>133</v>
      </c>
      <c r="C27" s="73">
        <v>44792</v>
      </c>
    </row>
    <row r="28" spans="2:6" x14ac:dyDescent="0.3">
      <c r="B28" s="74" t="s">
        <v>10</v>
      </c>
      <c r="C28" s="73">
        <v>44835</v>
      </c>
    </row>
    <row r="31" spans="2:6" x14ac:dyDescent="0.3">
      <c r="B31" s="2" t="s">
        <v>134</v>
      </c>
      <c r="C31" s="58">
        <v>0.6</v>
      </c>
    </row>
    <row r="32" spans="2:6" x14ac:dyDescent="0.3">
      <c r="B32" s="2" t="s">
        <v>135</v>
      </c>
      <c r="C32" s="58">
        <v>0.4</v>
      </c>
    </row>
    <row r="33" spans="2:3" x14ac:dyDescent="0.3">
      <c r="B33" s="2" t="s">
        <v>136</v>
      </c>
      <c r="C33" s="58" t="s">
        <v>137</v>
      </c>
    </row>
    <row r="35" spans="2:3" x14ac:dyDescent="0.3">
      <c r="B35" s="2" t="s">
        <v>138</v>
      </c>
      <c r="C35" s="57" t="s">
        <v>139</v>
      </c>
    </row>
  </sheetData>
  <sheetProtection algorithmName="SHA-512" hashValue="bZGmwv4fbSxyZBUIeqVgIhidZWwtOodO/oTLZEJRjOxrW6k5ynx4JsmS6uuGcyBpE/rUduVJ8MogIyNGz1CUvA==" saltValue="iaccRlu/oiESkQh+MYsZ4A==" spinCount="100000" sheet="1" objects="1" scenarios="1"/>
  <mergeCells count="1">
    <mergeCell ref="C2:D2"/>
  </mergeCells>
  <phoneticPr fontId="40" type="noConversion"/>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F4FD0-54FC-4433-B0F2-A9755C45FBEC}">
  <dimension ref="B2:B4"/>
  <sheetViews>
    <sheetView workbookViewId="0">
      <selection activeCell="B5" sqref="B5"/>
    </sheetView>
  </sheetViews>
  <sheetFormatPr defaultRowHeight="14.4" x14ac:dyDescent="0.3"/>
  <sheetData>
    <row r="2" spans="2:2" x14ac:dyDescent="0.3">
      <c r="B2" t="s">
        <v>140</v>
      </c>
    </row>
    <row r="3" spans="2:2" x14ac:dyDescent="0.3">
      <c r="B3" t="s">
        <v>141</v>
      </c>
    </row>
    <row r="4" spans="2:2" x14ac:dyDescent="0.3">
      <c r="B4" t="s">
        <v>142</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V23"/>
  <sheetViews>
    <sheetView workbookViewId="0">
      <selection activeCell="D25" sqref="D25"/>
    </sheetView>
  </sheetViews>
  <sheetFormatPr defaultRowHeight="14.4" x14ac:dyDescent="0.3"/>
  <cols>
    <col min="2" max="2" width="30" bestFit="1" customWidth="1"/>
    <col min="4" max="4" width="19.109375" customWidth="1"/>
    <col min="6" max="8" width="21.109375" customWidth="1"/>
    <col min="10" max="10" width="5.44140625" bestFit="1" customWidth="1"/>
    <col min="12" max="12" width="32.33203125" bestFit="1" customWidth="1"/>
    <col min="14" max="14" width="43.6640625" bestFit="1" customWidth="1"/>
  </cols>
  <sheetData>
    <row r="1" spans="2:22" x14ac:dyDescent="0.3">
      <c r="G1" t="s">
        <v>143</v>
      </c>
      <c r="H1" t="s">
        <v>144</v>
      </c>
      <c r="I1" t="s">
        <v>145</v>
      </c>
    </row>
    <row r="2" spans="2:22" x14ac:dyDescent="0.3">
      <c r="B2" s="1" t="s">
        <v>140</v>
      </c>
      <c r="D2" s="1">
        <v>1</v>
      </c>
      <c r="F2" s="2" t="s">
        <v>146</v>
      </c>
      <c r="G2" s="2" t="s">
        <v>147</v>
      </c>
      <c r="H2" s="2" t="s">
        <v>148</v>
      </c>
      <c r="I2" s="2" t="s">
        <v>149</v>
      </c>
      <c r="L2" s="2" t="s">
        <v>140</v>
      </c>
      <c r="N2" s="2" t="s">
        <v>150</v>
      </c>
      <c r="T2" t="s">
        <v>151</v>
      </c>
      <c r="V2" t="s">
        <v>140</v>
      </c>
    </row>
    <row r="3" spans="2:22" x14ac:dyDescent="0.3">
      <c r="B3" s="1" t="s">
        <v>141</v>
      </c>
      <c r="D3" s="1">
        <v>2</v>
      </c>
      <c r="F3" s="2" t="s">
        <v>152</v>
      </c>
      <c r="G3" s="2" t="s">
        <v>148</v>
      </c>
      <c r="H3" s="2" t="s">
        <v>148</v>
      </c>
      <c r="I3" s="2" t="s">
        <v>148</v>
      </c>
      <c r="L3" s="2" t="s">
        <v>153</v>
      </c>
      <c r="N3" s="2" t="s">
        <v>154</v>
      </c>
      <c r="T3" t="s">
        <v>155</v>
      </c>
      <c r="V3" t="s">
        <v>156</v>
      </c>
    </row>
    <row r="4" spans="2:22" x14ac:dyDescent="0.3">
      <c r="B4" s="1" t="s">
        <v>156</v>
      </c>
      <c r="D4" s="1">
        <v>3</v>
      </c>
      <c r="F4" s="2" t="s">
        <v>157</v>
      </c>
      <c r="G4" s="2" t="s">
        <v>148</v>
      </c>
      <c r="H4" s="2" t="s">
        <v>148</v>
      </c>
      <c r="I4" s="2" t="s">
        <v>148</v>
      </c>
      <c r="L4" s="2" t="s">
        <v>158</v>
      </c>
      <c r="N4" s="2" t="s">
        <v>159</v>
      </c>
      <c r="T4" t="s">
        <v>160</v>
      </c>
      <c r="V4" t="s">
        <v>161</v>
      </c>
    </row>
    <row r="5" spans="2:22" x14ac:dyDescent="0.3">
      <c r="B5" s="1" t="s">
        <v>80</v>
      </c>
      <c r="D5" s="1">
        <v>4</v>
      </c>
      <c r="F5" s="2" t="s">
        <v>162</v>
      </c>
      <c r="G5" s="2" t="s">
        <v>148</v>
      </c>
      <c r="H5" s="2" t="s">
        <v>148</v>
      </c>
      <c r="I5" s="2" t="s">
        <v>148</v>
      </c>
      <c r="N5" s="2" t="s">
        <v>163</v>
      </c>
    </row>
    <row r="6" spans="2:22" x14ac:dyDescent="0.3">
      <c r="D6" s="1">
        <v>5</v>
      </c>
      <c r="F6" s="2" t="s">
        <v>164</v>
      </c>
      <c r="G6" s="2" t="s">
        <v>148</v>
      </c>
      <c r="H6" s="2" t="s">
        <v>148</v>
      </c>
      <c r="I6" s="2" t="s">
        <v>147</v>
      </c>
      <c r="N6" s="2" t="s">
        <v>165</v>
      </c>
    </row>
    <row r="7" spans="2:22" x14ac:dyDescent="0.3">
      <c r="D7" s="1" t="s">
        <v>156</v>
      </c>
      <c r="F7" s="2" t="s">
        <v>166</v>
      </c>
      <c r="G7" s="2" t="s">
        <v>147</v>
      </c>
      <c r="H7" s="2" t="s">
        <v>148</v>
      </c>
      <c r="I7" s="2" t="s">
        <v>148</v>
      </c>
      <c r="N7" s="2" t="s">
        <v>167</v>
      </c>
    </row>
    <row r="8" spans="2:22" x14ac:dyDescent="0.3">
      <c r="B8" s="1" t="s">
        <v>140</v>
      </c>
      <c r="D8" s="1"/>
      <c r="F8" s="2" t="s">
        <v>168</v>
      </c>
      <c r="G8" s="2" t="s">
        <v>147</v>
      </c>
      <c r="H8" s="2" t="s">
        <v>148</v>
      </c>
      <c r="I8" s="2" t="s">
        <v>147</v>
      </c>
      <c r="N8" s="2" t="s">
        <v>80</v>
      </c>
    </row>
    <row r="9" spans="2:22" x14ac:dyDescent="0.3">
      <c r="B9" s="1" t="s">
        <v>141</v>
      </c>
      <c r="D9" s="1" t="s">
        <v>80</v>
      </c>
      <c r="F9" s="2" t="s">
        <v>169</v>
      </c>
      <c r="G9" s="2" t="s">
        <v>148</v>
      </c>
      <c r="H9" s="2" t="s">
        <v>148</v>
      </c>
      <c r="I9" s="2" t="s">
        <v>148</v>
      </c>
      <c r="N9" s="2" t="s">
        <v>170</v>
      </c>
    </row>
    <row r="10" spans="2:22" x14ac:dyDescent="0.3">
      <c r="B10" s="1" t="s">
        <v>171</v>
      </c>
      <c r="F10" s="2" t="s">
        <v>172</v>
      </c>
      <c r="G10" s="2" t="s">
        <v>147</v>
      </c>
      <c r="H10" s="2" t="s">
        <v>148</v>
      </c>
      <c r="I10" s="2" t="s">
        <v>148</v>
      </c>
    </row>
    <row r="11" spans="2:22" x14ac:dyDescent="0.3">
      <c r="F11" s="2" t="s">
        <v>173</v>
      </c>
      <c r="G11" s="2" t="s">
        <v>148</v>
      </c>
      <c r="H11" s="2" t="s">
        <v>148</v>
      </c>
      <c r="I11" s="2" t="s">
        <v>148</v>
      </c>
    </row>
    <row r="12" spans="2:22" x14ac:dyDescent="0.3">
      <c r="F12" s="2" t="s">
        <v>174</v>
      </c>
      <c r="G12" s="2" t="s">
        <v>148</v>
      </c>
      <c r="H12" s="2" t="s">
        <v>148</v>
      </c>
      <c r="I12" s="2" t="s">
        <v>148</v>
      </c>
    </row>
    <row r="13" spans="2:22" x14ac:dyDescent="0.3">
      <c r="F13" s="2" t="s">
        <v>175</v>
      </c>
      <c r="G13" s="2" t="s">
        <v>147</v>
      </c>
      <c r="H13" s="2" t="s">
        <v>148</v>
      </c>
      <c r="I13" s="2" t="s">
        <v>147</v>
      </c>
    </row>
    <row r="14" spans="2:22" x14ac:dyDescent="0.3">
      <c r="F14" s="2" t="s">
        <v>176</v>
      </c>
      <c r="G14" s="2"/>
      <c r="H14" s="2"/>
      <c r="I14" s="2"/>
    </row>
    <row r="15" spans="2:22" x14ac:dyDescent="0.3">
      <c r="F15" s="2" t="s">
        <v>156</v>
      </c>
      <c r="G15" s="2"/>
      <c r="H15" s="2"/>
      <c r="I15" s="2"/>
    </row>
    <row r="16" spans="2:22" x14ac:dyDescent="0.3">
      <c r="F16" s="2" t="s">
        <v>177</v>
      </c>
      <c r="G16" s="2"/>
      <c r="H16" s="2"/>
      <c r="I16" s="2"/>
    </row>
    <row r="19" spans="2:3" x14ac:dyDescent="0.3">
      <c r="B19" s="1" t="s">
        <v>80</v>
      </c>
      <c r="C19" s="2">
        <v>1</v>
      </c>
    </row>
    <row r="20" spans="2:3" x14ac:dyDescent="0.3">
      <c r="B20" s="1" t="s">
        <v>171</v>
      </c>
      <c r="C20" s="2">
        <v>1</v>
      </c>
    </row>
    <row r="21" spans="2:3" x14ac:dyDescent="0.3">
      <c r="B21" s="1" t="s">
        <v>178</v>
      </c>
      <c r="C21" s="2">
        <v>1</v>
      </c>
    </row>
    <row r="22" spans="2:3" x14ac:dyDescent="0.3">
      <c r="B22" s="2" t="s">
        <v>158</v>
      </c>
      <c r="C22" s="2">
        <v>1</v>
      </c>
    </row>
    <row r="23" spans="2:3" x14ac:dyDescent="0.3">
      <c r="B23" s="69">
        <v>0</v>
      </c>
      <c r="C23" s="2">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04C1B-2867-421B-8670-5B3E686EFDCE}">
  <dimension ref="B1:K18"/>
  <sheetViews>
    <sheetView showGridLines="0" showRowColHeaders="0" workbookViewId="0">
      <pane ySplit="5" topLeftCell="A6" activePane="bottomLeft" state="frozen"/>
      <selection activeCell="I10" sqref="I10"/>
      <selection pane="bottomLeft" activeCell="I10" sqref="I10"/>
    </sheetView>
  </sheetViews>
  <sheetFormatPr defaultColWidth="9.109375" defaultRowHeight="18" x14ac:dyDescent="0.35"/>
  <cols>
    <col min="1" max="1" width="2.5546875" customWidth="1"/>
    <col min="2" max="4" width="14.33203125" customWidth="1"/>
    <col min="5" max="5" width="14.88671875" customWidth="1"/>
    <col min="6" max="6" width="125.88671875" style="3" customWidth="1"/>
  </cols>
  <sheetData>
    <row r="1" spans="2:11" ht="6.75" customHeight="1" x14ac:dyDescent="0.35"/>
    <row r="2" spans="2:11" s="3" customFormat="1" ht="20.25" customHeight="1" x14ac:dyDescent="0.35">
      <c r="B2" s="161" t="s">
        <v>37</v>
      </c>
      <c r="C2" s="162"/>
      <c r="D2" s="162"/>
      <c r="E2" s="162"/>
      <c r="F2" s="163"/>
      <c r="G2" s="28"/>
      <c r="H2" s="28"/>
      <c r="I2" s="28"/>
      <c r="J2" s="28"/>
      <c r="K2" s="28"/>
    </row>
    <row r="3" spans="2:11" ht="5.25" customHeight="1" thickBot="1" x14ac:dyDescent="0.4"/>
    <row r="4" spans="2:11" s="7" customFormat="1" ht="21" x14ac:dyDescent="0.4">
      <c r="B4" s="154" t="s">
        <v>38</v>
      </c>
      <c r="C4" s="155"/>
      <c r="D4" s="155"/>
      <c r="E4" s="155" t="s">
        <v>39</v>
      </c>
      <c r="F4" s="157" t="s">
        <v>40</v>
      </c>
    </row>
    <row r="5" spans="2:11" s="7" customFormat="1" ht="21" x14ac:dyDescent="0.4">
      <c r="B5" s="29">
        <v>10</v>
      </c>
      <c r="C5" s="70">
        <v>20</v>
      </c>
      <c r="D5" s="70">
        <v>30</v>
      </c>
      <c r="E5" s="156"/>
      <c r="F5" s="158"/>
    </row>
    <row r="6" spans="2:11" x14ac:dyDescent="0.35">
      <c r="B6" s="30"/>
      <c r="F6" s="31"/>
    </row>
    <row r="7" spans="2:11" ht="162" x14ac:dyDescent="0.35">
      <c r="B7" s="1" t="str">
        <f>B$5/5*4+1&amp;" - "&amp;B$5/5*5</f>
        <v>9 - 10</v>
      </c>
      <c r="C7" s="1" t="str">
        <f t="shared" ref="C7:D7" si="0">C$5/5*4+1&amp;" - "&amp;C$5/5*5</f>
        <v>17 - 20</v>
      </c>
      <c r="D7" s="1" t="str">
        <f t="shared" si="0"/>
        <v>25 - 30</v>
      </c>
      <c r="E7" s="1" t="s">
        <v>41</v>
      </c>
      <c r="F7" s="32" t="s">
        <v>42</v>
      </c>
    </row>
    <row r="8" spans="2:11" ht="126" x14ac:dyDescent="0.35">
      <c r="B8" s="1" t="str">
        <f>B$5/5*3+1&amp;" - "&amp;B$5/5*4</f>
        <v>7 - 8</v>
      </c>
      <c r="C8" s="1" t="str">
        <f>C$5/5*3+1&amp;" - "&amp;C$5/5*4</f>
        <v>13 - 16</v>
      </c>
      <c r="D8" s="1" t="str">
        <f>D$5/5*3+1&amp;" - "&amp;D$5/5*4</f>
        <v>19 - 24</v>
      </c>
      <c r="E8" s="1" t="s">
        <v>43</v>
      </c>
      <c r="F8" s="32" t="s">
        <v>44</v>
      </c>
    </row>
    <row r="9" spans="2:11" ht="90" x14ac:dyDescent="0.35">
      <c r="B9" s="1" t="str">
        <f>B$5/5*2+1&amp;" - "&amp;B$5/5*3</f>
        <v>5 - 6</v>
      </c>
      <c r="C9" s="1" t="str">
        <f>C$5/5*2+1&amp;" - "&amp;C$5/5*3</f>
        <v>9 - 12</v>
      </c>
      <c r="D9" s="1" t="str">
        <f>D$5/5*2+1&amp;" - "&amp;D$5/5*3</f>
        <v>13 - 18</v>
      </c>
      <c r="E9" s="1" t="s">
        <v>45</v>
      </c>
      <c r="F9" s="32" t="s">
        <v>46</v>
      </c>
    </row>
    <row r="10" spans="2:11" ht="90" x14ac:dyDescent="0.35">
      <c r="B10" s="1" t="str">
        <f>B$5/5+1&amp;" - "&amp;B$5/5*2</f>
        <v>3 - 4</v>
      </c>
      <c r="C10" s="1" t="str">
        <f>C$5/5+1&amp;" - "&amp;C$5/5*2</f>
        <v>5 - 8</v>
      </c>
      <c r="D10" s="1" t="str">
        <f>D$5/5+1&amp;" - "&amp;D$5/5*2</f>
        <v>7 - 12</v>
      </c>
      <c r="E10" s="1" t="s">
        <v>47</v>
      </c>
      <c r="F10" s="32" t="s">
        <v>48</v>
      </c>
    </row>
    <row r="11" spans="2:11" ht="54" x14ac:dyDescent="0.35">
      <c r="B11" s="1" t="str">
        <f>1&amp;" - "&amp;B$5/5</f>
        <v>1 - 2</v>
      </c>
      <c r="C11" s="1" t="str">
        <f>1&amp;" - "&amp;C$5/5</f>
        <v>1 - 4</v>
      </c>
      <c r="D11" s="1" t="str">
        <f>1&amp;" - "&amp;D$5/5</f>
        <v>1 - 6</v>
      </c>
      <c r="E11" s="1" t="s">
        <v>49</v>
      </c>
      <c r="F11" s="32" t="s">
        <v>50</v>
      </c>
      <c r="H11">
        <f>45/5</f>
        <v>9</v>
      </c>
    </row>
    <row r="12" spans="2:11" ht="72.599999999999994" thickBot="1" x14ac:dyDescent="0.4">
      <c r="B12" s="159">
        <v>0</v>
      </c>
      <c r="C12" s="160"/>
      <c r="D12" s="160"/>
      <c r="E12" s="71" t="s">
        <v>51</v>
      </c>
      <c r="F12" s="33" t="s">
        <v>52</v>
      </c>
    </row>
    <row r="13" spans="2:11" x14ac:dyDescent="0.35">
      <c r="B13" s="34"/>
      <c r="C13" s="34"/>
      <c r="D13" s="34"/>
    </row>
    <row r="14" spans="2:11" x14ac:dyDescent="0.35">
      <c r="B14" s="34"/>
      <c r="C14" s="34"/>
      <c r="D14" s="34"/>
    </row>
    <row r="15" spans="2:11" x14ac:dyDescent="0.35">
      <c r="B15" s="34"/>
      <c r="C15" s="34"/>
      <c r="D15" s="34"/>
    </row>
    <row r="16" spans="2:11" x14ac:dyDescent="0.35">
      <c r="B16" s="34"/>
      <c r="C16" s="34"/>
      <c r="D16" s="34"/>
    </row>
    <row r="17" spans="2:4" x14ac:dyDescent="0.35">
      <c r="B17" s="34"/>
      <c r="C17" s="34"/>
      <c r="D17" s="34"/>
    </row>
    <row r="18" spans="2:4" x14ac:dyDescent="0.35">
      <c r="B18" s="34"/>
      <c r="C18" s="34"/>
      <c r="D18" s="34"/>
    </row>
  </sheetData>
  <sheetProtection algorithmName="SHA-512" hashValue="dAUgc8yJnSmxF0v6xPFJ/ttI8PrYf5r6pLmwG6tho6t33c8SpfTZS0U2FNcjOQFFj9/u30Ve+FMDxZvDsg9INg==" saltValue="ve0xNWn0APAUk3lkZv+Yvw==" spinCount="100000" sheet="1"/>
  <mergeCells count="5">
    <mergeCell ref="B4:D4"/>
    <mergeCell ref="E4:E5"/>
    <mergeCell ref="F4:F5"/>
    <mergeCell ref="B12:D12"/>
    <mergeCell ref="B2:F2"/>
  </mergeCells>
  <hyperlinks>
    <hyperlink ref="B2" location="Summary!A1" display="Click here to navigate to Summary" xr:uid="{9CDE9E18-69BC-4852-BE4F-5D7FF4256EF5}"/>
    <hyperlink ref="B2:D2" location="'Summary Page'!A1" display="Click here to navigate to Summary" xr:uid="{9E8EB1C7-2D73-4D6D-98E6-CD8F6383590E}"/>
    <hyperlink ref="B2:F2" location="'Navigation Page'!A1" display="Click here to navigate to Summary" xr:uid="{B8A895C9-7F2E-46C7-9382-0363B384CE0B}"/>
  </hyperlink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94643-142F-4479-86AA-87248324C03D}">
  <dimension ref="B1:G48"/>
  <sheetViews>
    <sheetView workbookViewId="0">
      <selection activeCell="E14" sqref="E14"/>
    </sheetView>
  </sheetViews>
  <sheetFormatPr defaultColWidth="8.88671875" defaultRowHeight="14.4" x14ac:dyDescent="0.3"/>
  <cols>
    <col min="1" max="1" width="2" style="124" customWidth="1"/>
    <col min="2" max="2" width="7.109375" style="124" customWidth="1"/>
    <col min="3" max="3" width="7.33203125" style="124" customWidth="1"/>
    <col min="4" max="4" width="133.33203125" style="124" customWidth="1"/>
    <col min="5" max="16384" width="8.88671875" style="124"/>
  </cols>
  <sheetData>
    <row r="1" spans="2:7" ht="6.75" customHeight="1" thickBot="1" x14ac:dyDescent="0.35"/>
    <row r="2" spans="2:7" x14ac:dyDescent="0.3">
      <c r="B2" s="198" t="s">
        <v>53</v>
      </c>
      <c r="C2" s="199"/>
      <c r="D2" s="199"/>
      <c r="E2" s="200"/>
      <c r="F2" s="129"/>
      <c r="G2" s="129"/>
    </row>
    <row r="3" spans="2:7" ht="18" x14ac:dyDescent="0.35">
      <c r="B3" s="201"/>
      <c r="C3" s="202"/>
      <c r="D3" s="130"/>
      <c r="E3" s="203"/>
    </row>
    <row r="4" spans="2:7" ht="23.4" customHeight="1" x14ac:dyDescent="0.3">
      <c r="B4" s="204" t="s">
        <v>247</v>
      </c>
      <c r="C4" s="164"/>
      <c r="D4" s="164"/>
      <c r="E4" s="205"/>
    </row>
    <row r="5" spans="2:7" ht="18" x14ac:dyDescent="0.3">
      <c r="B5" s="206">
        <v>1</v>
      </c>
      <c r="C5" s="125"/>
      <c r="D5" s="128" t="s">
        <v>1160</v>
      </c>
      <c r="E5" s="207"/>
    </row>
    <row r="6" spans="2:7" x14ac:dyDescent="0.3">
      <c r="B6" s="208" t="s">
        <v>179</v>
      </c>
      <c r="C6" s="123"/>
      <c r="D6" s="123" t="s">
        <v>180</v>
      </c>
      <c r="E6" s="207"/>
    </row>
    <row r="7" spans="2:7" ht="28.8" x14ac:dyDescent="0.3">
      <c r="B7" s="208" t="s">
        <v>181</v>
      </c>
      <c r="C7" s="123"/>
      <c r="D7" s="123" t="s">
        <v>182</v>
      </c>
      <c r="E7" s="207"/>
    </row>
    <row r="8" spans="2:7" ht="28.8" x14ac:dyDescent="0.3">
      <c r="B8" s="208" t="s">
        <v>183</v>
      </c>
      <c r="C8" s="123"/>
      <c r="D8" s="123" t="s">
        <v>184</v>
      </c>
      <c r="E8" s="207"/>
    </row>
    <row r="9" spans="2:7" x14ac:dyDescent="0.3">
      <c r="B9" s="208" t="s">
        <v>185</v>
      </c>
      <c r="C9" s="123"/>
      <c r="D9" s="123" t="s">
        <v>186</v>
      </c>
      <c r="E9" s="207"/>
    </row>
    <row r="10" spans="2:7" x14ac:dyDescent="0.3">
      <c r="B10" s="209" t="s">
        <v>187</v>
      </c>
      <c r="C10" s="166"/>
      <c r="D10" s="167" t="s">
        <v>188</v>
      </c>
      <c r="E10" s="207"/>
    </row>
    <row r="11" spans="2:7" x14ac:dyDescent="0.3">
      <c r="B11" s="209"/>
      <c r="C11" s="166"/>
      <c r="D11" s="168"/>
      <c r="E11" s="207"/>
    </row>
    <row r="12" spans="2:7" x14ac:dyDescent="0.3">
      <c r="B12" s="210" t="s">
        <v>189</v>
      </c>
      <c r="C12" s="165"/>
      <c r="D12" s="126" t="s">
        <v>190</v>
      </c>
      <c r="E12" s="207"/>
    </row>
    <row r="13" spans="2:7" x14ac:dyDescent="0.3">
      <c r="B13" s="210" t="s">
        <v>191</v>
      </c>
      <c r="C13" s="165"/>
      <c r="D13" s="126" t="s">
        <v>192</v>
      </c>
      <c r="E13" s="207"/>
    </row>
    <row r="14" spans="2:7" x14ac:dyDescent="0.3">
      <c r="B14" s="210" t="s">
        <v>193</v>
      </c>
      <c r="C14" s="165"/>
      <c r="D14" s="126" t="s">
        <v>194</v>
      </c>
      <c r="E14" s="207"/>
    </row>
    <row r="15" spans="2:7" x14ac:dyDescent="0.3">
      <c r="B15" s="210" t="s">
        <v>195</v>
      </c>
      <c r="C15" s="165"/>
      <c r="D15" s="126" t="s">
        <v>196</v>
      </c>
      <c r="E15" s="207"/>
    </row>
    <row r="16" spans="2:7" x14ac:dyDescent="0.3">
      <c r="B16" s="210" t="s">
        <v>197</v>
      </c>
      <c r="C16" s="165"/>
      <c r="D16" s="126" t="s">
        <v>198</v>
      </c>
      <c r="E16" s="207"/>
    </row>
    <row r="17" spans="2:5" x14ac:dyDescent="0.3">
      <c r="B17" s="210" t="s">
        <v>199</v>
      </c>
      <c r="C17" s="165"/>
      <c r="D17" s="126" t="s">
        <v>200</v>
      </c>
      <c r="E17" s="207"/>
    </row>
    <row r="18" spans="2:5" x14ac:dyDescent="0.3">
      <c r="B18" s="210" t="s">
        <v>201</v>
      </c>
      <c r="C18" s="165"/>
      <c r="D18" s="126" t="s">
        <v>202</v>
      </c>
      <c r="E18" s="207"/>
    </row>
    <row r="19" spans="2:5" x14ac:dyDescent="0.3">
      <c r="B19" s="210" t="s">
        <v>203</v>
      </c>
      <c r="C19" s="165"/>
      <c r="D19" s="126" t="s">
        <v>204</v>
      </c>
      <c r="E19" s="207"/>
    </row>
    <row r="20" spans="2:5" x14ac:dyDescent="0.3">
      <c r="B20" s="210" t="s">
        <v>205</v>
      </c>
      <c r="C20" s="165"/>
      <c r="D20" s="126" t="s">
        <v>206</v>
      </c>
      <c r="E20" s="207"/>
    </row>
    <row r="21" spans="2:5" x14ac:dyDescent="0.3">
      <c r="B21" s="210" t="s">
        <v>207</v>
      </c>
      <c r="C21" s="165"/>
      <c r="D21" s="126" t="s">
        <v>208</v>
      </c>
      <c r="E21" s="207"/>
    </row>
    <row r="22" spans="2:5" x14ac:dyDescent="0.3">
      <c r="B22" s="211"/>
      <c r="C22" s="127"/>
      <c r="D22" s="127"/>
      <c r="E22" s="207"/>
    </row>
    <row r="23" spans="2:5" x14ac:dyDescent="0.3">
      <c r="B23" s="212" t="s">
        <v>209</v>
      </c>
      <c r="C23" s="213"/>
      <c r="D23" s="213" t="s">
        <v>210</v>
      </c>
      <c r="E23" s="214"/>
    </row>
    <row r="24" spans="2:5" x14ac:dyDescent="0.3">
      <c r="B24" s="215" t="s">
        <v>211</v>
      </c>
      <c r="C24" s="216"/>
      <c r="D24" s="216" t="s">
        <v>212</v>
      </c>
      <c r="E24" s="217"/>
    </row>
    <row r="25" spans="2:5" ht="28.8" x14ac:dyDescent="0.3">
      <c r="B25" s="215" t="s">
        <v>213</v>
      </c>
      <c r="C25" s="216"/>
      <c r="D25" s="216" t="s">
        <v>214</v>
      </c>
      <c r="E25" s="217"/>
    </row>
    <row r="26" spans="2:5" ht="28.8" x14ac:dyDescent="0.3">
      <c r="B26" s="215" t="s">
        <v>215</v>
      </c>
      <c r="C26" s="216"/>
      <c r="D26" s="216" t="s">
        <v>216</v>
      </c>
      <c r="E26" s="217"/>
    </row>
    <row r="27" spans="2:5" ht="43.2" x14ac:dyDescent="0.3">
      <c r="B27" s="215" t="s">
        <v>217</v>
      </c>
      <c r="C27" s="216"/>
      <c r="D27" s="216" t="s">
        <v>218</v>
      </c>
      <c r="E27" s="217"/>
    </row>
    <row r="28" spans="2:5" ht="57.6" x14ac:dyDescent="0.3">
      <c r="B28" s="215" t="s">
        <v>219</v>
      </c>
      <c r="C28" s="216"/>
      <c r="D28" s="216" t="s">
        <v>220</v>
      </c>
      <c r="E28" s="217"/>
    </row>
    <row r="29" spans="2:5" ht="43.2" x14ac:dyDescent="0.3">
      <c r="B29" s="215" t="s">
        <v>221</v>
      </c>
      <c r="C29" s="216"/>
      <c r="D29" s="216" t="s">
        <v>222</v>
      </c>
      <c r="E29" s="217"/>
    </row>
    <row r="30" spans="2:5" ht="43.2" x14ac:dyDescent="0.3">
      <c r="B30" s="215" t="s">
        <v>223</v>
      </c>
      <c r="C30" s="216"/>
      <c r="D30" s="216" t="s">
        <v>224</v>
      </c>
      <c r="E30" s="217"/>
    </row>
    <row r="31" spans="2:5" x14ac:dyDescent="0.3">
      <c r="B31" s="226"/>
      <c r="C31" s="227"/>
      <c r="D31" s="228"/>
      <c r="E31" s="229"/>
    </row>
    <row r="32" spans="2:5" x14ac:dyDescent="0.3">
      <c r="B32" s="224">
        <v>1.2</v>
      </c>
      <c r="C32" s="225"/>
      <c r="D32" s="225" t="s">
        <v>225</v>
      </c>
      <c r="E32" s="214"/>
    </row>
    <row r="33" spans="2:5" ht="23.25" customHeight="1" x14ac:dyDescent="0.3">
      <c r="B33" s="215" t="s">
        <v>226</v>
      </c>
      <c r="C33" s="216"/>
      <c r="D33" s="216" t="s">
        <v>227</v>
      </c>
      <c r="E33" s="217"/>
    </row>
    <row r="34" spans="2:5" ht="28.8" x14ac:dyDescent="0.3">
      <c r="B34" s="215"/>
      <c r="C34" s="216"/>
      <c r="D34" s="219" t="s">
        <v>228</v>
      </c>
      <c r="E34" s="217"/>
    </row>
    <row r="35" spans="2:5" x14ac:dyDescent="0.3">
      <c r="B35" s="220"/>
      <c r="C35" s="218"/>
      <c r="D35" s="216" t="s">
        <v>229</v>
      </c>
      <c r="E35" s="217"/>
    </row>
    <row r="36" spans="2:5" x14ac:dyDescent="0.3">
      <c r="B36" s="226"/>
      <c r="C36" s="227"/>
      <c r="D36" s="228"/>
      <c r="E36" s="229"/>
    </row>
    <row r="37" spans="2:5" x14ac:dyDescent="0.3">
      <c r="B37" s="224">
        <v>1.3</v>
      </c>
      <c r="C37" s="225"/>
      <c r="D37" s="225" t="s">
        <v>230</v>
      </c>
      <c r="E37" s="214"/>
    </row>
    <row r="38" spans="2:5" ht="28.8" x14ac:dyDescent="0.3">
      <c r="B38" s="215" t="s">
        <v>231</v>
      </c>
      <c r="C38" s="216"/>
      <c r="D38" s="216" t="s">
        <v>232</v>
      </c>
      <c r="E38" s="217"/>
    </row>
    <row r="39" spans="2:5" ht="27" customHeight="1" x14ac:dyDescent="0.3">
      <c r="B39" s="215" t="s">
        <v>233</v>
      </c>
      <c r="C39" s="216"/>
      <c r="D39" s="216" t="s">
        <v>234</v>
      </c>
      <c r="E39" s="217"/>
    </row>
    <row r="40" spans="2:5" x14ac:dyDescent="0.3">
      <c r="B40" s="208"/>
      <c r="C40" s="123"/>
      <c r="D40" s="123"/>
      <c r="E40" s="207"/>
    </row>
    <row r="41" spans="2:5" x14ac:dyDescent="0.3">
      <c r="B41" s="224">
        <v>1.4</v>
      </c>
      <c r="C41" s="225"/>
      <c r="D41" s="225" t="s">
        <v>235</v>
      </c>
      <c r="E41" s="214"/>
    </row>
    <row r="42" spans="2:5" ht="28.8" x14ac:dyDescent="0.3">
      <c r="B42" s="215" t="s">
        <v>236</v>
      </c>
      <c r="C42" s="216"/>
      <c r="D42" s="216" t="s">
        <v>237</v>
      </c>
      <c r="E42" s="217"/>
    </row>
    <row r="43" spans="2:5" ht="28.8" x14ac:dyDescent="0.3">
      <c r="B43" s="215" t="s">
        <v>238</v>
      </c>
      <c r="C43" s="216"/>
      <c r="D43" s="216" t="s">
        <v>239</v>
      </c>
      <c r="E43" s="217"/>
    </row>
    <row r="44" spans="2:5" ht="43.2" x14ac:dyDescent="0.3">
      <c r="B44" s="215" t="s">
        <v>240</v>
      </c>
      <c r="C44" s="216"/>
      <c r="D44" s="216" t="s">
        <v>241</v>
      </c>
      <c r="E44" s="217"/>
    </row>
    <row r="45" spans="2:5" ht="28.8" x14ac:dyDescent="0.3">
      <c r="B45" s="215" t="s">
        <v>242</v>
      </c>
      <c r="C45" s="216"/>
      <c r="D45" s="216" t="s">
        <v>243</v>
      </c>
      <c r="E45" s="217"/>
    </row>
    <row r="46" spans="2:5" x14ac:dyDescent="0.3">
      <c r="B46" s="226"/>
      <c r="C46" s="227"/>
      <c r="D46" s="227"/>
      <c r="E46" s="229"/>
    </row>
    <row r="47" spans="2:5" x14ac:dyDescent="0.3">
      <c r="B47" s="224">
        <v>1.5</v>
      </c>
      <c r="C47" s="225"/>
      <c r="D47" s="225" t="s">
        <v>244</v>
      </c>
      <c r="E47" s="214"/>
    </row>
    <row r="48" spans="2:5" ht="29.4" thickBot="1" x14ac:dyDescent="0.35">
      <c r="B48" s="221" t="s">
        <v>245</v>
      </c>
      <c r="C48" s="222"/>
      <c r="D48" s="222" t="s">
        <v>246</v>
      </c>
      <c r="E48" s="223"/>
    </row>
  </sheetData>
  <sheetProtection algorithmName="SHA-512" hashValue="eIfj0Pvjz0uKgFGdSc4DBGfqQbZ3kB1a5hFqwR8JmmyAtat6fVfv2bBSqC9rDPiPTgaj7XoHXK0+6jxCiO2Dsw==" saltValue="S53/8+fX55E2olUul+QSFw==" spinCount="100000" sheet="1" objects="1" scenarios="1"/>
  <protectedRanges>
    <protectedRange password="D5C5" sqref="F2:F4 B2:E5" name="Range1"/>
  </protectedRanges>
  <mergeCells count="14">
    <mergeCell ref="B4:E4"/>
    <mergeCell ref="B2:E2"/>
    <mergeCell ref="B19:C19"/>
    <mergeCell ref="B20:C20"/>
    <mergeCell ref="B21:C21"/>
    <mergeCell ref="B10:C11"/>
    <mergeCell ref="D10:D11"/>
    <mergeCell ref="B12:C12"/>
    <mergeCell ref="B13:C13"/>
    <mergeCell ref="B14:C14"/>
    <mergeCell ref="B15:C15"/>
    <mergeCell ref="B16:C16"/>
    <mergeCell ref="B17:C17"/>
    <mergeCell ref="B18:C18"/>
  </mergeCells>
  <hyperlinks>
    <hyperlink ref="B2" location="Summary!A1" display="Press here to return to the main page" xr:uid="{5663D728-8582-44F4-AE95-DEC988A6A541}"/>
    <hyperlink ref="B2:D2" location="'Navigation Page'!A1" display="Press here to return to the main page" xr:uid="{EBB9AD21-9B2F-4358-8A8E-05806B63D99D}"/>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A6F1A-BEF9-47B9-9AE1-ACECB46DAF9E}">
  <dimension ref="B1:J372"/>
  <sheetViews>
    <sheetView showGridLines="0" topLeftCell="A49" zoomScale="90" zoomScaleNormal="90" workbookViewId="0">
      <selection activeCell="G5" sqref="G5"/>
    </sheetView>
  </sheetViews>
  <sheetFormatPr defaultRowHeight="14.4" x14ac:dyDescent="0.3"/>
  <cols>
    <col min="1" max="1" width="2.44140625" customWidth="1"/>
    <col min="2" max="2" width="10.88671875" customWidth="1"/>
    <col min="3" max="3" width="31.33203125" customWidth="1"/>
    <col min="4" max="4" width="35.109375" hidden="1" customWidth="1"/>
    <col min="5" max="5" width="13.33203125" style="4" customWidth="1"/>
    <col min="6" max="6" width="29.6640625" customWidth="1"/>
    <col min="7" max="7" width="16.109375" style="4" customWidth="1"/>
    <col min="8" max="8" width="21.6640625" style="4" customWidth="1"/>
    <col min="9" max="9" width="9.109375" customWidth="1"/>
    <col min="10" max="10" width="54.33203125" hidden="1" customWidth="1"/>
  </cols>
  <sheetData>
    <row r="1" spans="2:10" ht="10.5" customHeight="1" x14ac:dyDescent="0.3"/>
    <row r="2" spans="2:10" x14ac:dyDescent="0.3">
      <c r="B2" s="82"/>
      <c r="C2" s="172" t="s">
        <v>53</v>
      </c>
      <c r="D2" s="172"/>
      <c r="E2" s="172"/>
      <c r="F2" s="172"/>
      <c r="G2" s="172"/>
      <c r="H2" s="172"/>
    </row>
    <row r="3" spans="2:10" ht="28.8" x14ac:dyDescent="0.3">
      <c r="B3" s="83" t="s">
        <v>54</v>
      </c>
      <c r="C3" s="83" t="s">
        <v>248</v>
      </c>
      <c r="D3" s="83" t="s">
        <v>55</v>
      </c>
      <c r="E3" s="83" t="s">
        <v>249</v>
      </c>
      <c r="F3" s="83" t="s">
        <v>250</v>
      </c>
      <c r="G3" s="84" t="s">
        <v>251</v>
      </c>
      <c r="H3" s="84" t="s">
        <v>56</v>
      </c>
      <c r="J3">
        <f>SUM(J4:J371)</f>
        <v>309</v>
      </c>
    </row>
    <row r="4" spans="2:10" ht="28.8" x14ac:dyDescent="0.3">
      <c r="B4" s="85" t="s">
        <v>252</v>
      </c>
      <c r="C4" s="86" t="s">
        <v>253</v>
      </c>
      <c r="D4" s="86" t="s">
        <v>254</v>
      </c>
      <c r="E4" s="87" t="s">
        <v>255</v>
      </c>
      <c r="F4" s="1">
        <v>5</v>
      </c>
      <c r="G4" s="88"/>
      <c r="H4" s="89">
        <f>F4*G4</f>
        <v>0</v>
      </c>
      <c r="J4">
        <f>IF(G4="",1,"0")</f>
        <v>1</v>
      </c>
    </row>
    <row r="5" spans="2:10" ht="28.8" x14ac:dyDescent="0.3">
      <c r="B5" s="85" t="s">
        <v>256</v>
      </c>
      <c r="C5" s="86" t="s">
        <v>257</v>
      </c>
      <c r="D5" s="86" t="s">
        <v>258</v>
      </c>
      <c r="E5" s="87" t="s">
        <v>255</v>
      </c>
      <c r="F5" s="1">
        <v>5</v>
      </c>
      <c r="G5" s="88"/>
      <c r="H5" s="89">
        <f t="shared" ref="H5:H68" si="0">F5*G5</f>
        <v>0</v>
      </c>
      <c r="J5">
        <f t="shared" ref="J5:J69" si="1">IF(G5="",1,"0")</f>
        <v>1</v>
      </c>
    </row>
    <row r="6" spans="2:10" ht="29.4" customHeight="1" x14ac:dyDescent="0.3">
      <c r="B6" s="85" t="s">
        <v>259</v>
      </c>
      <c r="C6" s="86" t="s">
        <v>260</v>
      </c>
      <c r="D6" s="86" t="s">
        <v>261</v>
      </c>
      <c r="E6" s="87" t="s">
        <v>255</v>
      </c>
      <c r="F6" s="1">
        <v>29</v>
      </c>
      <c r="G6" s="88"/>
      <c r="H6" s="89">
        <f t="shared" si="0"/>
        <v>0</v>
      </c>
      <c r="J6">
        <f t="shared" si="1"/>
        <v>1</v>
      </c>
    </row>
    <row r="7" spans="2:10" x14ac:dyDescent="0.3">
      <c r="B7" s="90"/>
      <c r="C7" s="91"/>
      <c r="D7" s="91"/>
      <c r="E7" s="91"/>
      <c r="F7" s="91"/>
      <c r="G7" s="91"/>
      <c r="H7" s="92"/>
    </row>
    <row r="8" spans="2:10" ht="28.8" x14ac:dyDescent="0.3">
      <c r="B8" s="85" t="s">
        <v>262</v>
      </c>
      <c r="C8" s="86" t="s">
        <v>263</v>
      </c>
      <c r="D8" s="86" t="s">
        <v>264</v>
      </c>
      <c r="E8" s="87" t="s">
        <v>255</v>
      </c>
      <c r="F8" s="1">
        <v>5</v>
      </c>
      <c r="G8" s="88"/>
      <c r="H8" s="89">
        <f t="shared" si="0"/>
        <v>0</v>
      </c>
      <c r="J8">
        <f t="shared" si="1"/>
        <v>1</v>
      </c>
    </row>
    <row r="9" spans="2:10" ht="28.8" x14ac:dyDescent="0.3">
      <c r="B9" s="85" t="s">
        <v>265</v>
      </c>
      <c r="C9" s="86" t="s">
        <v>266</v>
      </c>
      <c r="D9" s="86" t="s">
        <v>267</v>
      </c>
      <c r="E9" s="87" t="s">
        <v>255</v>
      </c>
      <c r="F9" s="1">
        <v>5</v>
      </c>
      <c r="G9" s="88"/>
      <c r="H9" s="89">
        <f t="shared" si="0"/>
        <v>0</v>
      </c>
      <c r="J9">
        <f t="shared" si="1"/>
        <v>1</v>
      </c>
    </row>
    <row r="10" spans="2:10" ht="28.8" x14ac:dyDescent="0.3">
      <c r="B10" s="85" t="s">
        <v>268</v>
      </c>
      <c r="C10" s="86" t="s">
        <v>269</v>
      </c>
      <c r="D10" s="86" t="s">
        <v>270</v>
      </c>
      <c r="E10" s="87" t="s">
        <v>255</v>
      </c>
      <c r="F10" s="1">
        <v>11</v>
      </c>
      <c r="G10" s="88"/>
      <c r="H10" s="89">
        <f t="shared" si="0"/>
        <v>0</v>
      </c>
      <c r="J10">
        <f t="shared" si="1"/>
        <v>1</v>
      </c>
    </row>
    <row r="11" spans="2:10" ht="28.8" x14ac:dyDescent="0.3">
      <c r="B11" s="85" t="s">
        <v>271</v>
      </c>
      <c r="C11" s="86" t="s">
        <v>272</v>
      </c>
      <c r="D11" s="86" t="s">
        <v>273</v>
      </c>
      <c r="E11" s="87" t="s">
        <v>255</v>
      </c>
      <c r="F11" s="1">
        <v>10</v>
      </c>
      <c r="G11" s="88"/>
      <c r="H11" s="89">
        <f t="shared" si="0"/>
        <v>0</v>
      </c>
      <c r="J11">
        <f t="shared" si="1"/>
        <v>1</v>
      </c>
    </row>
    <row r="12" spans="2:10" ht="28.8" x14ac:dyDescent="0.3">
      <c r="B12" s="85" t="s">
        <v>274</v>
      </c>
      <c r="C12" s="86" t="s">
        <v>275</v>
      </c>
      <c r="D12" s="86" t="s">
        <v>276</v>
      </c>
      <c r="E12" s="87" t="s">
        <v>255</v>
      </c>
      <c r="F12" s="1">
        <v>14</v>
      </c>
      <c r="G12" s="88"/>
      <c r="H12" s="89">
        <f t="shared" si="0"/>
        <v>0</v>
      </c>
      <c r="J12">
        <f t="shared" si="1"/>
        <v>1</v>
      </c>
    </row>
    <row r="13" spans="2:10" ht="28.8" x14ac:dyDescent="0.3">
      <c r="B13" s="85" t="s">
        <v>277</v>
      </c>
      <c r="C13" s="86" t="s">
        <v>278</v>
      </c>
      <c r="D13" s="86" t="s">
        <v>279</v>
      </c>
      <c r="E13" s="87" t="s">
        <v>255</v>
      </c>
      <c r="F13" s="1">
        <v>10</v>
      </c>
      <c r="G13" s="88"/>
      <c r="H13" s="89">
        <f t="shared" si="0"/>
        <v>0</v>
      </c>
      <c r="J13">
        <f t="shared" si="1"/>
        <v>1</v>
      </c>
    </row>
    <row r="14" spans="2:10" ht="28.8" x14ac:dyDescent="0.3">
      <c r="B14" s="85" t="s">
        <v>280</v>
      </c>
      <c r="C14" s="86" t="s">
        <v>281</v>
      </c>
      <c r="D14" s="86" t="s">
        <v>282</v>
      </c>
      <c r="E14" s="87" t="s">
        <v>255</v>
      </c>
      <c r="F14" s="1">
        <v>6</v>
      </c>
      <c r="G14" s="88"/>
      <c r="H14" s="89">
        <f t="shared" si="0"/>
        <v>0</v>
      </c>
      <c r="J14">
        <f t="shared" si="1"/>
        <v>1</v>
      </c>
    </row>
    <row r="15" spans="2:10" ht="28.8" x14ac:dyDescent="0.3">
      <c r="B15" s="85" t="s">
        <v>283</v>
      </c>
      <c r="C15" s="86" t="s">
        <v>284</v>
      </c>
      <c r="D15" s="86" t="s">
        <v>285</v>
      </c>
      <c r="E15" s="87" t="s">
        <v>255</v>
      </c>
      <c r="F15" s="1">
        <v>5</v>
      </c>
      <c r="G15" s="88"/>
      <c r="H15" s="89">
        <f t="shared" si="0"/>
        <v>0</v>
      </c>
      <c r="J15">
        <f t="shared" si="1"/>
        <v>1</v>
      </c>
    </row>
    <row r="16" spans="2:10" ht="28.8" x14ac:dyDescent="0.3">
      <c r="B16" s="85" t="s">
        <v>286</v>
      </c>
      <c r="C16" s="86" t="s">
        <v>287</v>
      </c>
      <c r="D16" s="86" t="s">
        <v>288</v>
      </c>
      <c r="E16" s="87" t="s">
        <v>255</v>
      </c>
      <c r="F16" s="1">
        <v>5</v>
      </c>
      <c r="G16" s="88"/>
      <c r="H16" s="89">
        <f t="shared" si="0"/>
        <v>0</v>
      </c>
      <c r="J16">
        <f t="shared" si="1"/>
        <v>1</v>
      </c>
    </row>
    <row r="17" spans="2:10" x14ac:dyDescent="0.3">
      <c r="B17" s="90"/>
      <c r="C17" s="91"/>
      <c r="D17" s="91"/>
      <c r="E17" s="91"/>
      <c r="F17" s="91"/>
      <c r="G17" s="91"/>
      <c r="H17" s="92"/>
    </row>
    <row r="18" spans="2:10" ht="28.8" x14ac:dyDescent="0.3">
      <c r="B18" s="85" t="s">
        <v>289</v>
      </c>
      <c r="C18" s="86" t="s">
        <v>290</v>
      </c>
      <c r="D18" s="86" t="s">
        <v>291</v>
      </c>
      <c r="E18" s="87" t="s">
        <v>255</v>
      </c>
      <c r="F18" s="1">
        <v>5</v>
      </c>
      <c r="G18" s="88"/>
      <c r="H18" s="89">
        <f t="shared" si="0"/>
        <v>0</v>
      </c>
      <c r="J18">
        <f t="shared" si="1"/>
        <v>1</v>
      </c>
    </row>
    <row r="19" spans="2:10" ht="28.8" x14ac:dyDescent="0.3">
      <c r="B19" s="85" t="s">
        <v>292</v>
      </c>
      <c r="C19" s="86" t="s">
        <v>293</v>
      </c>
      <c r="D19" s="86" t="s">
        <v>294</v>
      </c>
      <c r="E19" s="87" t="s">
        <v>255</v>
      </c>
      <c r="F19" s="1">
        <v>5</v>
      </c>
      <c r="G19" s="88"/>
      <c r="H19" s="89">
        <f t="shared" si="0"/>
        <v>0</v>
      </c>
      <c r="J19">
        <f t="shared" si="1"/>
        <v>1</v>
      </c>
    </row>
    <row r="20" spans="2:10" ht="28.8" x14ac:dyDescent="0.3">
      <c r="B20" s="85" t="s">
        <v>295</v>
      </c>
      <c r="C20" s="86" t="s">
        <v>296</v>
      </c>
      <c r="D20" s="86" t="s">
        <v>297</v>
      </c>
      <c r="E20" s="87" t="s">
        <v>255</v>
      </c>
      <c r="F20" s="1">
        <v>5</v>
      </c>
      <c r="G20" s="88"/>
      <c r="H20" s="89">
        <f t="shared" si="0"/>
        <v>0</v>
      </c>
      <c r="J20">
        <f t="shared" si="1"/>
        <v>1</v>
      </c>
    </row>
    <row r="21" spans="2:10" ht="28.8" x14ac:dyDescent="0.3">
      <c r="B21" s="85" t="s">
        <v>298</v>
      </c>
      <c r="C21" s="86" t="s">
        <v>299</v>
      </c>
      <c r="D21" s="86" t="s">
        <v>300</v>
      </c>
      <c r="E21" s="87" t="s">
        <v>255</v>
      </c>
      <c r="F21" s="1">
        <v>5</v>
      </c>
      <c r="G21" s="88"/>
      <c r="H21" s="89">
        <f t="shared" si="0"/>
        <v>0</v>
      </c>
      <c r="J21">
        <f t="shared" si="1"/>
        <v>1</v>
      </c>
    </row>
    <row r="22" spans="2:10" ht="28.8" x14ac:dyDescent="0.3">
      <c r="B22" s="85" t="s">
        <v>301</v>
      </c>
      <c r="C22" s="86" t="s">
        <v>302</v>
      </c>
      <c r="D22" s="86" t="s">
        <v>303</v>
      </c>
      <c r="E22" s="87" t="s">
        <v>255</v>
      </c>
      <c r="F22" s="1">
        <v>5</v>
      </c>
      <c r="G22" s="88"/>
      <c r="H22" s="89">
        <f t="shared" si="0"/>
        <v>0</v>
      </c>
      <c r="J22">
        <f t="shared" si="1"/>
        <v>1</v>
      </c>
    </row>
    <row r="23" spans="2:10" ht="28.8" x14ac:dyDescent="0.3">
      <c r="B23" s="85" t="s">
        <v>304</v>
      </c>
      <c r="C23" s="86" t="s">
        <v>305</v>
      </c>
      <c r="D23" s="86" t="s">
        <v>306</v>
      </c>
      <c r="E23" s="87" t="s">
        <v>255</v>
      </c>
      <c r="F23" s="1">
        <v>5</v>
      </c>
      <c r="G23" s="88"/>
      <c r="H23" s="89">
        <f t="shared" si="0"/>
        <v>0</v>
      </c>
      <c r="J23">
        <f t="shared" si="1"/>
        <v>1</v>
      </c>
    </row>
    <row r="24" spans="2:10" ht="28.8" x14ac:dyDescent="0.3">
      <c r="B24" s="85" t="s">
        <v>307</v>
      </c>
      <c r="C24" s="86" t="s">
        <v>308</v>
      </c>
      <c r="D24" s="86" t="s">
        <v>309</v>
      </c>
      <c r="E24" s="87" t="s">
        <v>255</v>
      </c>
      <c r="F24" s="1">
        <v>5</v>
      </c>
      <c r="G24" s="88"/>
      <c r="H24" s="89">
        <f t="shared" si="0"/>
        <v>0</v>
      </c>
      <c r="J24">
        <f t="shared" si="1"/>
        <v>1</v>
      </c>
    </row>
    <row r="25" spans="2:10" ht="28.8" x14ac:dyDescent="0.3">
      <c r="B25" s="85" t="s">
        <v>310</v>
      </c>
      <c r="C25" s="86" t="s">
        <v>311</v>
      </c>
      <c r="D25" s="86" t="s">
        <v>312</v>
      </c>
      <c r="E25" s="87" t="s">
        <v>255</v>
      </c>
      <c r="F25" s="1">
        <v>5</v>
      </c>
      <c r="G25" s="88"/>
      <c r="H25" s="89">
        <f t="shared" si="0"/>
        <v>0</v>
      </c>
      <c r="J25">
        <f t="shared" si="1"/>
        <v>1</v>
      </c>
    </row>
    <row r="26" spans="2:10" ht="28.8" x14ac:dyDescent="0.3">
      <c r="B26" s="85" t="s">
        <v>313</v>
      </c>
      <c r="C26" s="86" t="s">
        <v>314</v>
      </c>
      <c r="D26" s="86" t="s">
        <v>315</v>
      </c>
      <c r="E26" s="87" t="s">
        <v>255</v>
      </c>
      <c r="F26" s="1">
        <v>5</v>
      </c>
      <c r="G26" s="88"/>
      <c r="H26" s="89">
        <f t="shared" si="0"/>
        <v>0</v>
      </c>
      <c r="J26">
        <f t="shared" si="1"/>
        <v>1</v>
      </c>
    </row>
    <row r="27" spans="2:10" ht="28.8" x14ac:dyDescent="0.3">
      <c r="B27" s="85" t="s">
        <v>316</v>
      </c>
      <c r="C27" s="86" t="s">
        <v>317</v>
      </c>
      <c r="D27" s="86" t="s">
        <v>318</v>
      </c>
      <c r="E27" s="87" t="s">
        <v>255</v>
      </c>
      <c r="F27" s="1">
        <v>5</v>
      </c>
      <c r="G27" s="88"/>
      <c r="H27" s="89">
        <f t="shared" si="0"/>
        <v>0</v>
      </c>
      <c r="J27">
        <f t="shared" si="1"/>
        <v>1</v>
      </c>
    </row>
    <row r="28" spans="2:10" x14ac:dyDescent="0.3">
      <c r="B28" s="90"/>
      <c r="C28" s="91"/>
      <c r="D28" s="91"/>
      <c r="E28" s="91"/>
      <c r="F28" s="91"/>
      <c r="G28" s="91"/>
      <c r="H28" s="92"/>
    </row>
    <row r="29" spans="2:10" ht="28.8" x14ac:dyDescent="0.3">
      <c r="B29" s="85" t="s">
        <v>319</v>
      </c>
      <c r="C29" s="86" t="s">
        <v>320</v>
      </c>
      <c r="D29" s="86" t="s">
        <v>321</v>
      </c>
      <c r="E29" s="87" t="s">
        <v>255</v>
      </c>
      <c r="F29" s="1">
        <v>5</v>
      </c>
      <c r="G29" s="88"/>
      <c r="H29" s="89">
        <f t="shared" si="0"/>
        <v>0</v>
      </c>
      <c r="J29">
        <f t="shared" si="1"/>
        <v>1</v>
      </c>
    </row>
    <row r="30" spans="2:10" ht="43.2" x14ac:dyDescent="0.3">
      <c r="B30" s="85" t="s">
        <v>322</v>
      </c>
      <c r="C30" s="86" t="s">
        <v>323</v>
      </c>
      <c r="D30" s="86" t="s">
        <v>324</v>
      </c>
      <c r="E30" s="87" t="s">
        <v>255</v>
      </c>
      <c r="F30" s="1">
        <v>16</v>
      </c>
      <c r="G30" s="88"/>
      <c r="H30" s="89">
        <f t="shared" si="0"/>
        <v>0</v>
      </c>
      <c r="J30">
        <f t="shared" si="1"/>
        <v>1</v>
      </c>
    </row>
    <row r="31" spans="2:10" ht="43.2" x14ac:dyDescent="0.3">
      <c r="B31" s="85" t="s">
        <v>325</v>
      </c>
      <c r="C31" s="86" t="s">
        <v>326</v>
      </c>
      <c r="D31" s="86" t="s">
        <v>327</v>
      </c>
      <c r="E31" s="87" t="s">
        <v>255</v>
      </c>
      <c r="F31" s="1">
        <v>58</v>
      </c>
      <c r="G31" s="88"/>
      <c r="H31" s="89">
        <f t="shared" si="0"/>
        <v>0</v>
      </c>
      <c r="J31">
        <f t="shared" si="1"/>
        <v>1</v>
      </c>
    </row>
    <row r="32" spans="2:10" ht="43.2" x14ac:dyDescent="0.3">
      <c r="B32" s="85" t="s">
        <v>328</v>
      </c>
      <c r="C32" s="86" t="s">
        <v>329</v>
      </c>
      <c r="D32" s="86" t="s">
        <v>330</v>
      </c>
      <c r="E32" s="87" t="s">
        <v>255</v>
      </c>
      <c r="F32" s="1">
        <v>70</v>
      </c>
      <c r="G32" s="88"/>
      <c r="H32" s="89">
        <f t="shared" si="0"/>
        <v>0</v>
      </c>
      <c r="J32">
        <f t="shared" si="1"/>
        <v>1</v>
      </c>
    </row>
    <row r="33" spans="2:10" ht="43.2" x14ac:dyDescent="0.3">
      <c r="B33" s="85" t="s">
        <v>331</v>
      </c>
      <c r="C33" s="86" t="s">
        <v>332</v>
      </c>
      <c r="D33" s="86" t="s">
        <v>333</v>
      </c>
      <c r="E33" s="87" t="s">
        <v>255</v>
      </c>
      <c r="F33" s="1">
        <v>80</v>
      </c>
      <c r="G33" s="88"/>
      <c r="H33" s="89">
        <f t="shared" si="0"/>
        <v>0</v>
      </c>
      <c r="J33">
        <f t="shared" si="1"/>
        <v>1</v>
      </c>
    </row>
    <row r="34" spans="2:10" ht="43.2" x14ac:dyDescent="0.3">
      <c r="B34" s="85" t="s">
        <v>334</v>
      </c>
      <c r="C34" s="86" t="s">
        <v>335</v>
      </c>
      <c r="D34" s="86" t="s">
        <v>336</v>
      </c>
      <c r="E34" s="87" t="s">
        <v>255</v>
      </c>
      <c r="F34" s="1">
        <v>28</v>
      </c>
      <c r="G34" s="88"/>
      <c r="H34" s="89">
        <f t="shared" si="0"/>
        <v>0</v>
      </c>
      <c r="J34">
        <f t="shared" si="1"/>
        <v>1</v>
      </c>
    </row>
    <row r="35" spans="2:10" ht="43.2" x14ac:dyDescent="0.3">
      <c r="B35" s="85" t="s">
        <v>337</v>
      </c>
      <c r="C35" s="86" t="s">
        <v>338</v>
      </c>
      <c r="D35" s="86" t="s">
        <v>339</v>
      </c>
      <c r="E35" s="87" t="s">
        <v>255</v>
      </c>
      <c r="F35" s="1">
        <v>16</v>
      </c>
      <c r="G35" s="88"/>
      <c r="H35" s="89">
        <f t="shared" si="0"/>
        <v>0</v>
      </c>
      <c r="J35">
        <f t="shared" si="1"/>
        <v>1</v>
      </c>
    </row>
    <row r="36" spans="2:10" ht="43.2" x14ac:dyDescent="0.3">
      <c r="B36" s="85" t="s">
        <v>340</v>
      </c>
      <c r="C36" s="86" t="s">
        <v>341</v>
      </c>
      <c r="D36" s="86" t="s">
        <v>342</v>
      </c>
      <c r="E36" s="87" t="s">
        <v>255</v>
      </c>
      <c r="F36" s="1">
        <v>8</v>
      </c>
      <c r="G36" s="88"/>
      <c r="H36" s="89">
        <f t="shared" si="0"/>
        <v>0</v>
      </c>
      <c r="J36">
        <f t="shared" si="1"/>
        <v>1</v>
      </c>
    </row>
    <row r="37" spans="2:10" ht="43.2" x14ac:dyDescent="0.3">
      <c r="B37" s="85" t="s">
        <v>343</v>
      </c>
      <c r="C37" s="86" t="s">
        <v>344</v>
      </c>
      <c r="D37" s="86" t="s">
        <v>345</v>
      </c>
      <c r="E37" s="87" t="s">
        <v>255</v>
      </c>
      <c r="F37" s="1">
        <v>5</v>
      </c>
      <c r="G37" s="88"/>
      <c r="H37" s="89">
        <f t="shared" si="0"/>
        <v>0</v>
      </c>
      <c r="J37">
        <f t="shared" si="1"/>
        <v>1</v>
      </c>
    </row>
    <row r="38" spans="2:10" x14ac:dyDescent="0.3">
      <c r="B38" s="90"/>
      <c r="C38" s="91"/>
      <c r="D38" s="91"/>
      <c r="E38" s="91"/>
      <c r="F38" s="91"/>
      <c r="G38" s="91"/>
      <c r="H38" s="92"/>
    </row>
    <row r="39" spans="2:10" ht="28.8" x14ac:dyDescent="0.3">
      <c r="B39" s="85" t="s">
        <v>346</v>
      </c>
      <c r="C39" s="86" t="s">
        <v>347</v>
      </c>
      <c r="D39" s="86" t="s">
        <v>348</v>
      </c>
      <c r="E39" s="87" t="s">
        <v>255</v>
      </c>
      <c r="F39" s="1">
        <v>5</v>
      </c>
      <c r="G39" s="88"/>
      <c r="H39" s="89">
        <f t="shared" si="0"/>
        <v>0</v>
      </c>
      <c r="J39">
        <f t="shared" si="1"/>
        <v>1</v>
      </c>
    </row>
    <row r="40" spans="2:10" ht="28.8" x14ac:dyDescent="0.3">
      <c r="B40" s="85" t="s">
        <v>349</v>
      </c>
      <c r="C40" s="86" t="s">
        <v>350</v>
      </c>
      <c r="D40" s="86" t="s">
        <v>351</v>
      </c>
      <c r="E40" s="87" t="s">
        <v>255</v>
      </c>
      <c r="F40" s="1">
        <v>5</v>
      </c>
      <c r="G40" s="88"/>
      <c r="H40" s="89">
        <f t="shared" si="0"/>
        <v>0</v>
      </c>
      <c r="J40">
        <f t="shared" si="1"/>
        <v>1</v>
      </c>
    </row>
    <row r="41" spans="2:10" ht="28.8" x14ac:dyDescent="0.3">
      <c r="B41" s="85" t="s">
        <v>352</v>
      </c>
      <c r="C41" s="86" t="s">
        <v>353</v>
      </c>
      <c r="D41" s="86" t="s">
        <v>354</v>
      </c>
      <c r="E41" s="87" t="s">
        <v>255</v>
      </c>
      <c r="F41" s="1">
        <v>5</v>
      </c>
      <c r="G41" s="88"/>
      <c r="H41" s="89">
        <f t="shared" si="0"/>
        <v>0</v>
      </c>
      <c r="J41">
        <f t="shared" si="1"/>
        <v>1</v>
      </c>
    </row>
    <row r="42" spans="2:10" ht="28.8" x14ac:dyDescent="0.3">
      <c r="B42" s="85" t="s">
        <v>355</v>
      </c>
      <c r="C42" s="86" t="s">
        <v>356</v>
      </c>
      <c r="D42" s="86" t="s">
        <v>357</v>
      </c>
      <c r="E42" s="87" t="s">
        <v>255</v>
      </c>
      <c r="F42" s="1">
        <v>5</v>
      </c>
      <c r="G42" s="88"/>
      <c r="H42" s="89">
        <f t="shared" si="0"/>
        <v>0</v>
      </c>
      <c r="J42">
        <f t="shared" si="1"/>
        <v>1</v>
      </c>
    </row>
    <row r="43" spans="2:10" ht="28.8" x14ac:dyDescent="0.3">
      <c r="B43" s="85" t="s">
        <v>358</v>
      </c>
      <c r="C43" s="86" t="s">
        <v>359</v>
      </c>
      <c r="D43" s="86" t="s">
        <v>360</v>
      </c>
      <c r="E43" s="87" t="s">
        <v>255</v>
      </c>
      <c r="F43" s="1">
        <v>24</v>
      </c>
      <c r="G43" s="88"/>
      <c r="H43" s="89">
        <f t="shared" si="0"/>
        <v>0</v>
      </c>
      <c r="J43">
        <f t="shared" si="1"/>
        <v>1</v>
      </c>
    </row>
    <row r="44" spans="2:10" ht="28.8" x14ac:dyDescent="0.3">
      <c r="B44" s="85" t="s">
        <v>361</v>
      </c>
      <c r="C44" s="86" t="s">
        <v>362</v>
      </c>
      <c r="D44" s="86" t="s">
        <v>363</v>
      </c>
      <c r="E44" s="87" t="s">
        <v>255</v>
      </c>
      <c r="F44" s="1">
        <v>8</v>
      </c>
      <c r="G44" s="88"/>
      <c r="H44" s="89">
        <f t="shared" si="0"/>
        <v>0</v>
      </c>
      <c r="J44">
        <f t="shared" si="1"/>
        <v>1</v>
      </c>
    </row>
    <row r="45" spans="2:10" ht="28.8" x14ac:dyDescent="0.3">
      <c r="B45" s="85" t="s">
        <v>364</v>
      </c>
      <c r="C45" s="86" t="s">
        <v>365</v>
      </c>
      <c r="D45" s="86" t="s">
        <v>366</v>
      </c>
      <c r="E45" s="87" t="s">
        <v>255</v>
      </c>
      <c r="F45" s="1">
        <v>6</v>
      </c>
      <c r="G45" s="88"/>
      <c r="H45" s="89">
        <f t="shared" si="0"/>
        <v>0</v>
      </c>
      <c r="J45">
        <f t="shared" si="1"/>
        <v>1</v>
      </c>
    </row>
    <row r="46" spans="2:10" ht="28.8" x14ac:dyDescent="0.3">
      <c r="B46" s="85" t="s">
        <v>367</v>
      </c>
      <c r="C46" s="86" t="s">
        <v>368</v>
      </c>
      <c r="D46" s="86" t="s">
        <v>369</v>
      </c>
      <c r="E46" s="87" t="s">
        <v>255</v>
      </c>
      <c r="F46" s="1">
        <v>6</v>
      </c>
      <c r="G46" s="88"/>
      <c r="H46" s="89">
        <f t="shared" si="0"/>
        <v>0</v>
      </c>
      <c r="J46">
        <f t="shared" si="1"/>
        <v>1</v>
      </c>
    </row>
    <row r="47" spans="2:10" ht="28.8" x14ac:dyDescent="0.3">
      <c r="B47" s="85" t="s">
        <v>370</v>
      </c>
      <c r="C47" s="86" t="s">
        <v>371</v>
      </c>
      <c r="D47" s="86" t="s">
        <v>372</v>
      </c>
      <c r="E47" s="87" t="s">
        <v>255</v>
      </c>
      <c r="F47" s="1">
        <v>6</v>
      </c>
      <c r="G47" s="88"/>
      <c r="H47" s="89">
        <f t="shared" si="0"/>
        <v>0</v>
      </c>
      <c r="J47">
        <f t="shared" si="1"/>
        <v>1</v>
      </c>
    </row>
    <row r="48" spans="2:10" x14ac:dyDescent="0.3">
      <c r="B48" s="90"/>
      <c r="C48" s="91"/>
      <c r="D48" s="91"/>
      <c r="E48" s="91"/>
      <c r="F48" s="91"/>
      <c r="G48" s="91"/>
      <c r="H48" s="92"/>
    </row>
    <row r="49" spans="2:10" ht="28.8" x14ac:dyDescent="0.3">
      <c r="B49" s="85" t="s">
        <v>373</v>
      </c>
      <c r="C49" s="86" t="s">
        <v>374</v>
      </c>
      <c r="D49" s="86" t="s">
        <v>375</v>
      </c>
      <c r="E49" s="87" t="s">
        <v>255</v>
      </c>
      <c r="F49" s="1">
        <v>5</v>
      </c>
      <c r="G49" s="88"/>
      <c r="H49" s="89">
        <f t="shared" si="0"/>
        <v>0</v>
      </c>
      <c r="J49">
        <f t="shared" si="1"/>
        <v>1</v>
      </c>
    </row>
    <row r="50" spans="2:10" ht="28.8" x14ac:dyDescent="0.3">
      <c r="B50" s="85" t="s">
        <v>376</v>
      </c>
      <c r="C50" s="86" t="s">
        <v>377</v>
      </c>
      <c r="D50" s="86" t="s">
        <v>378</v>
      </c>
      <c r="E50" s="87" t="s">
        <v>255</v>
      </c>
      <c r="F50" s="1">
        <v>5</v>
      </c>
      <c r="G50" s="88"/>
      <c r="H50" s="89">
        <f t="shared" si="0"/>
        <v>0</v>
      </c>
      <c r="J50">
        <f t="shared" si="1"/>
        <v>1</v>
      </c>
    </row>
    <row r="51" spans="2:10" ht="28.8" x14ac:dyDescent="0.3">
      <c r="B51" s="85" t="s">
        <v>379</v>
      </c>
      <c r="C51" s="86" t="s">
        <v>380</v>
      </c>
      <c r="D51" s="86" t="s">
        <v>381</v>
      </c>
      <c r="E51" s="87" t="s">
        <v>255</v>
      </c>
      <c r="F51" s="1">
        <v>6</v>
      </c>
      <c r="G51" s="88"/>
      <c r="H51" s="89">
        <f t="shared" si="0"/>
        <v>0</v>
      </c>
      <c r="J51">
        <f t="shared" si="1"/>
        <v>1</v>
      </c>
    </row>
    <row r="52" spans="2:10" ht="28.8" x14ac:dyDescent="0.3">
      <c r="B52" s="85" t="s">
        <v>382</v>
      </c>
      <c r="C52" s="86" t="s">
        <v>383</v>
      </c>
      <c r="D52" s="86" t="s">
        <v>384</v>
      </c>
      <c r="E52" s="87" t="s">
        <v>255</v>
      </c>
      <c r="F52" s="1">
        <v>21</v>
      </c>
      <c r="G52" s="88"/>
      <c r="H52" s="89">
        <f t="shared" si="0"/>
        <v>0</v>
      </c>
      <c r="J52">
        <f t="shared" si="1"/>
        <v>1</v>
      </c>
    </row>
    <row r="53" spans="2:10" ht="28.8" x14ac:dyDescent="0.3">
      <c r="B53" s="85" t="s">
        <v>385</v>
      </c>
      <c r="C53" s="86" t="s">
        <v>386</v>
      </c>
      <c r="D53" s="86" t="s">
        <v>387</v>
      </c>
      <c r="E53" s="87" t="s">
        <v>255</v>
      </c>
      <c r="F53" s="1">
        <v>52</v>
      </c>
      <c r="G53" s="88"/>
      <c r="H53" s="89">
        <f t="shared" si="0"/>
        <v>0</v>
      </c>
      <c r="J53">
        <f t="shared" si="1"/>
        <v>1</v>
      </c>
    </row>
    <row r="54" spans="2:10" ht="28.8" x14ac:dyDescent="0.3">
      <c r="B54" s="85" t="s">
        <v>388</v>
      </c>
      <c r="C54" s="86" t="s">
        <v>389</v>
      </c>
      <c r="D54" s="86" t="s">
        <v>390</v>
      </c>
      <c r="E54" s="87" t="s">
        <v>255</v>
      </c>
      <c r="F54" s="1">
        <v>45</v>
      </c>
      <c r="G54" s="88"/>
      <c r="H54" s="89">
        <f t="shared" si="0"/>
        <v>0</v>
      </c>
      <c r="J54">
        <f t="shared" si="1"/>
        <v>1</v>
      </c>
    </row>
    <row r="55" spans="2:10" ht="28.8" x14ac:dyDescent="0.3">
      <c r="B55" s="85" t="s">
        <v>391</v>
      </c>
      <c r="C55" s="86" t="s">
        <v>392</v>
      </c>
      <c r="D55" s="86" t="s">
        <v>393</v>
      </c>
      <c r="E55" s="87" t="s">
        <v>255</v>
      </c>
      <c r="F55" s="1">
        <v>21</v>
      </c>
      <c r="G55" s="88"/>
      <c r="H55" s="89">
        <f t="shared" si="0"/>
        <v>0</v>
      </c>
      <c r="J55">
        <f t="shared" si="1"/>
        <v>1</v>
      </c>
    </row>
    <row r="56" spans="2:10" ht="28.8" x14ac:dyDescent="0.3">
      <c r="B56" s="85" t="s">
        <v>394</v>
      </c>
      <c r="C56" s="86" t="s">
        <v>395</v>
      </c>
      <c r="D56" s="86" t="s">
        <v>396</v>
      </c>
      <c r="E56" s="87" t="s">
        <v>255</v>
      </c>
      <c r="F56" s="1">
        <v>31</v>
      </c>
      <c r="G56" s="88"/>
      <c r="H56" s="89">
        <f t="shared" si="0"/>
        <v>0</v>
      </c>
      <c r="J56">
        <f t="shared" si="1"/>
        <v>1</v>
      </c>
    </row>
    <row r="57" spans="2:10" ht="28.8" x14ac:dyDescent="0.3">
      <c r="B57" s="85" t="s">
        <v>397</v>
      </c>
      <c r="C57" s="86" t="s">
        <v>398</v>
      </c>
      <c r="D57" s="86" t="s">
        <v>399</v>
      </c>
      <c r="E57" s="87" t="s">
        <v>255</v>
      </c>
      <c r="F57" s="1">
        <v>29</v>
      </c>
      <c r="G57" s="88"/>
      <c r="H57" s="89">
        <f t="shared" si="0"/>
        <v>0</v>
      </c>
      <c r="J57">
        <f t="shared" si="1"/>
        <v>1</v>
      </c>
    </row>
    <row r="58" spans="2:10" x14ac:dyDescent="0.3">
      <c r="B58" s="90"/>
      <c r="C58" s="91"/>
      <c r="D58" s="91"/>
      <c r="E58" s="91"/>
      <c r="F58" s="91"/>
      <c r="G58" s="91"/>
      <c r="H58" s="92"/>
    </row>
    <row r="59" spans="2:10" ht="43.2" x14ac:dyDescent="0.3">
      <c r="B59" s="85" t="s">
        <v>400</v>
      </c>
      <c r="C59" s="86" t="s">
        <v>401</v>
      </c>
      <c r="D59" s="86" t="s">
        <v>402</v>
      </c>
      <c r="E59" s="1" t="s">
        <v>255</v>
      </c>
      <c r="F59" s="1">
        <v>5</v>
      </c>
      <c r="G59" s="88"/>
      <c r="H59" s="89">
        <f t="shared" si="0"/>
        <v>0</v>
      </c>
      <c r="J59">
        <f t="shared" si="1"/>
        <v>1</v>
      </c>
    </row>
    <row r="60" spans="2:10" ht="43.2" x14ac:dyDescent="0.3">
      <c r="B60" s="85" t="s">
        <v>403</v>
      </c>
      <c r="C60" s="86" t="s">
        <v>404</v>
      </c>
      <c r="D60" s="86" t="s">
        <v>405</v>
      </c>
      <c r="E60" s="1" t="s">
        <v>255</v>
      </c>
      <c r="F60" s="1">
        <v>17</v>
      </c>
      <c r="G60" s="88"/>
      <c r="H60" s="89">
        <f t="shared" si="0"/>
        <v>0</v>
      </c>
      <c r="J60">
        <f t="shared" si="1"/>
        <v>1</v>
      </c>
    </row>
    <row r="61" spans="2:10" ht="43.2" x14ac:dyDescent="0.3">
      <c r="B61" s="85" t="s">
        <v>406</v>
      </c>
      <c r="C61" s="86" t="s">
        <v>407</v>
      </c>
      <c r="D61" s="86" t="s">
        <v>408</v>
      </c>
      <c r="E61" s="1" t="s">
        <v>255</v>
      </c>
      <c r="F61" s="1">
        <v>135</v>
      </c>
      <c r="G61" s="88"/>
      <c r="H61" s="89">
        <f t="shared" si="0"/>
        <v>0</v>
      </c>
      <c r="J61">
        <f t="shared" si="1"/>
        <v>1</v>
      </c>
    </row>
    <row r="62" spans="2:10" ht="43.2" x14ac:dyDescent="0.3">
      <c r="B62" s="85" t="s">
        <v>409</v>
      </c>
      <c r="C62" s="86" t="s">
        <v>410</v>
      </c>
      <c r="D62" s="86" t="s">
        <v>411</v>
      </c>
      <c r="E62" s="1" t="s">
        <v>255</v>
      </c>
      <c r="F62" s="1">
        <v>208</v>
      </c>
      <c r="G62" s="88"/>
      <c r="H62" s="89">
        <f t="shared" si="0"/>
        <v>0</v>
      </c>
      <c r="J62">
        <f t="shared" si="1"/>
        <v>1</v>
      </c>
    </row>
    <row r="63" spans="2:10" ht="43.2" x14ac:dyDescent="0.3">
      <c r="B63" s="85" t="s">
        <v>412</v>
      </c>
      <c r="C63" s="86" t="s">
        <v>413</v>
      </c>
      <c r="D63" s="86" t="s">
        <v>414</v>
      </c>
      <c r="E63" s="1" t="s">
        <v>255</v>
      </c>
      <c r="F63" s="1">
        <v>329</v>
      </c>
      <c r="G63" s="88"/>
      <c r="H63" s="89">
        <f t="shared" si="0"/>
        <v>0</v>
      </c>
      <c r="J63">
        <f t="shared" si="1"/>
        <v>1</v>
      </c>
    </row>
    <row r="64" spans="2:10" ht="43.2" x14ac:dyDescent="0.3">
      <c r="B64" s="85" t="s">
        <v>415</v>
      </c>
      <c r="C64" s="86" t="s">
        <v>416</v>
      </c>
      <c r="D64" s="86" t="s">
        <v>417</v>
      </c>
      <c r="E64" s="1" t="s">
        <v>255</v>
      </c>
      <c r="F64" s="1">
        <v>167</v>
      </c>
      <c r="G64" s="88"/>
      <c r="H64" s="89">
        <f t="shared" si="0"/>
        <v>0</v>
      </c>
      <c r="J64">
        <f t="shared" si="1"/>
        <v>1</v>
      </c>
    </row>
    <row r="65" spans="2:10" ht="43.2" x14ac:dyDescent="0.3">
      <c r="B65" s="85" t="s">
        <v>418</v>
      </c>
      <c r="C65" s="86" t="s">
        <v>419</v>
      </c>
      <c r="D65" s="86" t="s">
        <v>420</v>
      </c>
      <c r="E65" s="1" t="s">
        <v>255</v>
      </c>
      <c r="F65" s="1">
        <v>135</v>
      </c>
      <c r="G65" s="88"/>
      <c r="H65" s="89">
        <f t="shared" si="0"/>
        <v>0</v>
      </c>
      <c r="J65">
        <f t="shared" si="1"/>
        <v>1</v>
      </c>
    </row>
    <row r="66" spans="2:10" ht="43.2" x14ac:dyDescent="0.3">
      <c r="B66" s="85" t="s">
        <v>421</v>
      </c>
      <c r="C66" s="86" t="s">
        <v>422</v>
      </c>
      <c r="D66" s="86" t="s">
        <v>423</v>
      </c>
      <c r="E66" s="1" t="s">
        <v>255</v>
      </c>
      <c r="F66" s="1">
        <v>160</v>
      </c>
      <c r="G66" s="88"/>
      <c r="H66" s="89">
        <f t="shared" si="0"/>
        <v>0</v>
      </c>
      <c r="J66">
        <f t="shared" si="1"/>
        <v>1</v>
      </c>
    </row>
    <row r="67" spans="2:10" ht="43.2" x14ac:dyDescent="0.3">
      <c r="B67" s="85" t="s">
        <v>424</v>
      </c>
      <c r="C67" s="86" t="s">
        <v>425</v>
      </c>
      <c r="D67" s="86" t="s">
        <v>426</v>
      </c>
      <c r="E67" s="1" t="s">
        <v>255</v>
      </c>
      <c r="F67" s="1">
        <v>125</v>
      </c>
      <c r="G67" s="88"/>
      <c r="H67" s="89">
        <f t="shared" si="0"/>
        <v>0</v>
      </c>
      <c r="J67">
        <f t="shared" si="1"/>
        <v>1</v>
      </c>
    </row>
    <row r="68" spans="2:10" ht="28.8" x14ac:dyDescent="0.3">
      <c r="B68" s="85" t="s">
        <v>427</v>
      </c>
      <c r="C68" s="86" t="s">
        <v>428</v>
      </c>
      <c r="D68" s="86" t="s">
        <v>429</v>
      </c>
      <c r="E68" s="1" t="s">
        <v>255</v>
      </c>
      <c r="F68" s="1">
        <v>107</v>
      </c>
      <c r="G68" s="88"/>
      <c r="H68" s="89">
        <f t="shared" si="0"/>
        <v>0</v>
      </c>
      <c r="J68">
        <f t="shared" si="1"/>
        <v>1</v>
      </c>
    </row>
    <row r="69" spans="2:10" x14ac:dyDescent="0.3">
      <c r="B69" s="90"/>
      <c r="C69" s="91"/>
      <c r="D69" s="91"/>
      <c r="E69" s="91"/>
      <c r="F69" s="91"/>
      <c r="G69" s="91"/>
      <c r="H69" s="92"/>
    </row>
    <row r="70" spans="2:10" ht="43.2" x14ac:dyDescent="0.3">
      <c r="B70" s="85" t="s">
        <v>430</v>
      </c>
      <c r="C70" s="86" t="s">
        <v>431</v>
      </c>
      <c r="D70" s="86" t="s">
        <v>432</v>
      </c>
      <c r="E70" s="1" t="s">
        <v>255</v>
      </c>
      <c r="F70" s="1">
        <v>5</v>
      </c>
      <c r="G70" s="88"/>
      <c r="H70" s="89">
        <f t="shared" ref="H70:H133" si="2">F70*G70</f>
        <v>0</v>
      </c>
      <c r="J70">
        <f t="shared" ref="J70:J132" si="3">IF(G70="",1,"0")</f>
        <v>1</v>
      </c>
    </row>
    <row r="71" spans="2:10" ht="43.2" x14ac:dyDescent="0.3">
      <c r="B71" s="85" t="s">
        <v>433</v>
      </c>
      <c r="C71" s="86" t="s">
        <v>434</v>
      </c>
      <c r="D71" s="86" t="s">
        <v>435</v>
      </c>
      <c r="E71" s="1" t="s">
        <v>255</v>
      </c>
      <c r="F71" s="1">
        <v>5</v>
      </c>
      <c r="G71" s="88"/>
      <c r="H71" s="89">
        <f t="shared" si="2"/>
        <v>0</v>
      </c>
      <c r="J71">
        <f t="shared" si="3"/>
        <v>1</v>
      </c>
    </row>
    <row r="72" spans="2:10" ht="43.2" x14ac:dyDescent="0.3">
      <c r="B72" s="85" t="s">
        <v>436</v>
      </c>
      <c r="C72" s="86" t="s">
        <v>437</v>
      </c>
      <c r="D72" s="86" t="s">
        <v>438</v>
      </c>
      <c r="E72" s="1" t="s">
        <v>255</v>
      </c>
      <c r="F72" s="1">
        <v>23</v>
      </c>
      <c r="G72" s="88"/>
      <c r="H72" s="89">
        <f t="shared" si="2"/>
        <v>0</v>
      </c>
      <c r="J72">
        <f t="shared" si="3"/>
        <v>1</v>
      </c>
    </row>
    <row r="73" spans="2:10" ht="43.2" x14ac:dyDescent="0.3">
      <c r="B73" s="85" t="s">
        <v>439</v>
      </c>
      <c r="C73" s="86" t="s">
        <v>440</v>
      </c>
      <c r="D73" s="86" t="s">
        <v>441</v>
      </c>
      <c r="E73" s="1" t="s">
        <v>255</v>
      </c>
      <c r="F73" s="1">
        <v>46</v>
      </c>
      <c r="G73" s="88"/>
      <c r="H73" s="89">
        <f t="shared" si="2"/>
        <v>0</v>
      </c>
      <c r="J73">
        <f t="shared" si="3"/>
        <v>1</v>
      </c>
    </row>
    <row r="74" spans="2:10" ht="43.2" x14ac:dyDescent="0.3">
      <c r="B74" s="85" t="s">
        <v>442</v>
      </c>
      <c r="C74" s="86" t="s">
        <v>443</v>
      </c>
      <c r="D74" s="86" t="s">
        <v>444</v>
      </c>
      <c r="E74" s="1" t="s">
        <v>255</v>
      </c>
      <c r="F74" s="1">
        <v>39</v>
      </c>
      <c r="G74" s="88"/>
      <c r="H74" s="89">
        <f t="shared" si="2"/>
        <v>0</v>
      </c>
      <c r="J74">
        <f t="shared" si="3"/>
        <v>1</v>
      </c>
    </row>
    <row r="75" spans="2:10" ht="43.2" x14ac:dyDescent="0.3">
      <c r="B75" s="85" t="s">
        <v>445</v>
      </c>
      <c r="C75" s="86" t="s">
        <v>446</v>
      </c>
      <c r="D75" s="86" t="s">
        <v>447</v>
      </c>
      <c r="E75" s="1" t="s">
        <v>255</v>
      </c>
      <c r="F75" s="1">
        <v>28</v>
      </c>
      <c r="G75" s="88"/>
      <c r="H75" s="89">
        <f t="shared" si="2"/>
        <v>0</v>
      </c>
      <c r="J75">
        <f t="shared" si="3"/>
        <v>1</v>
      </c>
    </row>
    <row r="76" spans="2:10" ht="43.2" x14ac:dyDescent="0.3">
      <c r="B76" s="85" t="s">
        <v>448</v>
      </c>
      <c r="C76" s="86" t="s">
        <v>449</v>
      </c>
      <c r="D76" s="86" t="s">
        <v>450</v>
      </c>
      <c r="E76" s="1" t="s">
        <v>255</v>
      </c>
      <c r="F76" s="1">
        <v>5</v>
      </c>
      <c r="G76" s="88"/>
      <c r="H76" s="89">
        <f t="shared" si="2"/>
        <v>0</v>
      </c>
      <c r="J76">
        <f t="shared" si="3"/>
        <v>1</v>
      </c>
    </row>
    <row r="77" spans="2:10" ht="43.2" x14ac:dyDescent="0.3">
      <c r="B77" s="85" t="s">
        <v>451</v>
      </c>
      <c r="C77" s="86" t="s">
        <v>452</v>
      </c>
      <c r="D77" s="86" t="s">
        <v>453</v>
      </c>
      <c r="E77" s="1" t="s">
        <v>255</v>
      </c>
      <c r="F77" s="1">
        <v>5</v>
      </c>
      <c r="G77" s="88"/>
      <c r="H77" s="89">
        <f t="shared" si="2"/>
        <v>0</v>
      </c>
      <c r="J77">
        <f t="shared" si="3"/>
        <v>1</v>
      </c>
    </row>
    <row r="78" spans="2:10" ht="43.2" x14ac:dyDescent="0.3">
      <c r="B78" s="85" t="s">
        <v>454</v>
      </c>
      <c r="C78" s="86" t="s">
        <v>455</v>
      </c>
      <c r="D78" s="86" t="s">
        <v>456</v>
      </c>
      <c r="E78" s="1" t="s">
        <v>255</v>
      </c>
      <c r="F78" s="1">
        <v>7</v>
      </c>
      <c r="G78" s="88"/>
      <c r="H78" s="89">
        <f t="shared" si="2"/>
        <v>0</v>
      </c>
      <c r="J78">
        <f t="shared" si="3"/>
        <v>1</v>
      </c>
    </row>
    <row r="79" spans="2:10" ht="28.8" x14ac:dyDescent="0.3">
      <c r="B79" s="85" t="s">
        <v>457</v>
      </c>
      <c r="C79" s="86" t="s">
        <v>458</v>
      </c>
      <c r="D79" s="86" t="s">
        <v>459</v>
      </c>
      <c r="E79" s="1" t="s">
        <v>255</v>
      </c>
      <c r="F79" s="1">
        <v>5</v>
      </c>
      <c r="G79" s="88"/>
      <c r="H79" s="89">
        <f t="shared" si="2"/>
        <v>0</v>
      </c>
      <c r="J79">
        <f t="shared" si="3"/>
        <v>1</v>
      </c>
    </row>
    <row r="80" spans="2:10" x14ac:dyDescent="0.3">
      <c r="B80" s="90"/>
      <c r="C80" s="91"/>
      <c r="D80" s="91"/>
      <c r="E80" s="91"/>
      <c r="F80" s="91"/>
      <c r="G80" s="91"/>
      <c r="H80" s="92"/>
    </row>
    <row r="81" spans="2:10" ht="43.2" x14ac:dyDescent="0.3">
      <c r="B81" s="85" t="s">
        <v>460</v>
      </c>
      <c r="C81" s="86" t="s">
        <v>461</v>
      </c>
      <c r="D81" s="86" t="s">
        <v>462</v>
      </c>
      <c r="E81" s="1" t="s">
        <v>255</v>
      </c>
      <c r="F81" s="1">
        <v>5</v>
      </c>
      <c r="G81" s="88"/>
      <c r="H81" s="89">
        <f t="shared" si="2"/>
        <v>0</v>
      </c>
      <c r="J81">
        <f t="shared" si="3"/>
        <v>1</v>
      </c>
    </row>
    <row r="82" spans="2:10" ht="43.2" x14ac:dyDescent="0.3">
      <c r="B82" s="85" t="s">
        <v>463</v>
      </c>
      <c r="C82" s="86" t="s">
        <v>464</v>
      </c>
      <c r="D82" s="86" t="s">
        <v>465</v>
      </c>
      <c r="E82" s="1" t="s">
        <v>255</v>
      </c>
      <c r="F82" s="1">
        <v>5</v>
      </c>
      <c r="G82" s="88"/>
      <c r="H82" s="89">
        <f t="shared" si="2"/>
        <v>0</v>
      </c>
      <c r="J82">
        <f t="shared" si="3"/>
        <v>1</v>
      </c>
    </row>
    <row r="83" spans="2:10" ht="43.2" x14ac:dyDescent="0.3">
      <c r="B83" s="85" t="s">
        <v>466</v>
      </c>
      <c r="C83" s="86" t="s">
        <v>467</v>
      </c>
      <c r="D83" s="86" t="s">
        <v>468</v>
      </c>
      <c r="E83" s="1" t="s">
        <v>255</v>
      </c>
      <c r="F83" s="1">
        <v>5</v>
      </c>
      <c r="G83" s="88"/>
      <c r="H83" s="89">
        <f t="shared" si="2"/>
        <v>0</v>
      </c>
      <c r="J83">
        <f t="shared" si="3"/>
        <v>1</v>
      </c>
    </row>
    <row r="84" spans="2:10" ht="43.2" x14ac:dyDescent="0.3">
      <c r="B84" s="85" t="s">
        <v>469</v>
      </c>
      <c r="C84" s="86" t="s">
        <v>470</v>
      </c>
      <c r="D84" s="86" t="s">
        <v>471</v>
      </c>
      <c r="E84" s="1" t="s">
        <v>255</v>
      </c>
      <c r="F84" s="1">
        <v>5</v>
      </c>
      <c r="G84" s="88"/>
      <c r="H84" s="89">
        <f t="shared" si="2"/>
        <v>0</v>
      </c>
      <c r="J84">
        <f t="shared" si="3"/>
        <v>1</v>
      </c>
    </row>
    <row r="85" spans="2:10" ht="43.2" x14ac:dyDescent="0.3">
      <c r="B85" s="85" t="s">
        <v>472</v>
      </c>
      <c r="C85" s="86" t="s">
        <v>473</v>
      </c>
      <c r="D85" s="86" t="s">
        <v>474</v>
      </c>
      <c r="E85" s="1" t="s">
        <v>255</v>
      </c>
      <c r="F85" s="1">
        <v>5</v>
      </c>
      <c r="G85" s="88"/>
      <c r="H85" s="89">
        <f t="shared" si="2"/>
        <v>0</v>
      </c>
      <c r="J85">
        <f t="shared" si="3"/>
        <v>1</v>
      </c>
    </row>
    <row r="86" spans="2:10" ht="43.2" x14ac:dyDescent="0.3">
      <c r="B86" s="85" t="s">
        <v>475</v>
      </c>
      <c r="C86" s="86" t="s">
        <v>476</v>
      </c>
      <c r="D86" s="86" t="s">
        <v>477</v>
      </c>
      <c r="E86" s="1" t="s">
        <v>255</v>
      </c>
      <c r="F86" s="1">
        <v>5</v>
      </c>
      <c r="G86" s="88"/>
      <c r="H86" s="89">
        <f t="shared" si="2"/>
        <v>0</v>
      </c>
      <c r="J86">
        <f t="shared" si="3"/>
        <v>1</v>
      </c>
    </row>
    <row r="87" spans="2:10" ht="43.2" x14ac:dyDescent="0.3">
      <c r="B87" s="85" t="s">
        <v>478</v>
      </c>
      <c r="C87" s="86" t="s">
        <v>479</v>
      </c>
      <c r="D87" s="86" t="s">
        <v>480</v>
      </c>
      <c r="E87" s="1" t="s">
        <v>255</v>
      </c>
      <c r="F87" s="1">
        <v>5</v>
      </c>
      <c r="G87" s="88"/>
      <c r="H87" s="89">
        <f t="shared" si="2"/>
        <v>0</v>
      </c>
      <c r="J87">
        <f t="shared" si="3"/>
        <v>1</v>
      </c>
    </row>
    <row r="88" spans="2:10" ht="43.2" x14ac:dyDescent="0.3">
      <c r="B88" s="85" t="s">
        <v>481</v>
      </c>
      <c r="C88" s="86" t="s">
        <v>482</v>
      </c>
      <c r="D88" s="86" t="s">
        <v>483</v>
      </c>
      <c r="E88" s="1" t="s">
        <v>255</v>
      </c>
      <c r="F88" s="1">
        <v>5</v>
      </c>
      <c r="G88" s="88"/>
      <c r="H88" s="89">
        <f t="shared" si="2"/>
        <v>0</v>
      </c>
      <c r="J88">
        <f t="shared" si="3"/>
        <v>1</v>
      </c>
    </row>
    <row r="89" spans="2:10" ht="43.2" x14ac:dyDescent="0.3">
      <c r="B89" s="85" t="s">
        <v>484</v>
      </c>
      <c r="C89" s="86" t="s">
        <v>485</v>
      </c>
      <c r="D89" s="86" t="s">
        <v>486</v>
      </c>
      <c r="E89" s="1" t="s">
        <v>255</v>
      </c>
      <c r="F89" s="1">
        <v>5</v>
      </c>
      <c r="G89" s="88"/>
      <c r="H89" s="89">
        <f t="shared" si="2"/>
        <v>0</v>
      </c>
      <c r="J89">
        <f t="shared" si="3"/>
        <v>1</v>
      </c>
    </row>
    <row r="90" spans="2:10" x14ac:dyDescent="0.3">
      <c r="B90" s="90"/>
      <c r="C90" s="91"/>
      <c r="D90" s="91"/>
      <c r="E90" s="91"/>
      <c r="F90" s="91"/>
      <c r="G90" s="91"/>
      <c r="H90" s="92"/>
    </row>
    <row r="91" spans="2:10" ht="43.2" x14ac:dyDescent="0.3">
      <c r="B91" s="85" t="s">
        <v>487</v>
      </c>
      <c r="C91" s="86" t="s">
        <v>488</v>
      </c>
      <c r="D91" s="86" t="s">
        <v>489</v>
      </c>
      <c r="E91" s="1" t="s">
        <v>255</v>
      </c>
      <c r="F91" s="1">
        <v>5</v>
      </c>
      <c r="G91" s="88"/>
      <c r="H91" s="89">
        <f t="shared" si="2"/>
        <v>0</v>
      </c>
      <c r="J91">
        <f t="shared" si="3"/>
        <v>1</v>
      </c>
    </row>
    <row r="92" spans="2:10" ht="43.2" x14ac:dyDescent="0.3">
      <c r="B92" s="85" t="s">
        <v>490</v>
      </c>
      <c r="C92" s="86" t="s">
        <v>491</v>
      </c>
      <c r="D92" s="86" t="s">
        <v>492</v>
      </c>
      <c r="E92" s="1" t="s">
        <v>255</v>
      </c>
      <c r="F92" s="1">
        <v>5</v>
      </c>
      <c r="G92" s="88"/>
      <c r="H92" s="89">
        <f t="shared" si="2"/>
        <v>0</v>
      </c>
      <c r="J92">
        <f t="shared" si="3"/>
        <v>1</v>
      </c>
    </row>
    <row r="93" spans="2:10" ht="43.2" x14ac:dyDescent="0.3">
      <c r="B93" s="85" t="s">
        <v>493</v>
      </c>
      <c r="C93" s="86" t="s">
        <v>494</v>
      </c>
      <c r="D93" s="86" t="s">
        <v>495</v>
      </c>
      <c r="E93" s="1" t="s">
        <v>255</v>
      </c>
      <c r="F93" s="1">
        <v>5</v>
      </c>
      <c r="G93" s="88"/>
      <c r="H93" s="89">
        <f t="shared" si="2"/>
        <v>0</v>
      </c>
      <c r="J93">
        <f t="shared" si="3"/>
        <v>1</v>
      </c>
    </row>
    <row r="94" spans="2:10" ht="43.2" x14ac:dyDescent="0.3">
      <c r="B94" s="85" t="s">
        <v>496</v>
      </c>
      <c r="C94" s="86" t="s">
        <v>497</v>
      </c>
      <c r="D94" s="86" t="s">
        <v>498</v>
      </c>
      <c r="E94" s="1" t="s">
        <v>255</v>
      </c>
      <c r="F94" s="1">
        <v>5</v>
      </c>
      <c r="G94" s="88"/>
      <c r="H94" s="89">
        <f t="shared" si="2"/>
        <v>0</v>
      </c>
      <c r="J94">
        <f t="shared" si="3"/>
        <v>1</v>
      </c>
    </row>
    <row r="95" spans="2:10" ht="43.2" x14ac:dyDescent="0.3">
      <c r="B95" s="85" t="s">
        <v>499</v>
      </c>
      <c r="C95" s="86" t="s">
        <v>500</v>
      </c>
      <c r="D95" s="86" t="s">
        <v>501</v>
      </c>
      <c r="E95" s="1" t="s">
        <v>255</v>
      </c>
      <c r="F95" s="1">
        <v>5</v>
      </c>
      <c r="G95" s="88"/>
      <c r="H95" s="89">
        <f t="shared" si="2"/>
        <v>0</v>
      </c>
      <c r="J95">
        <f t="shared" si="3"/>
        <v>1</v>
      </c>
    </row>
    <row r="96" spans="2:10" ht="43.2" x14ac:dyDescent="0.3">
      <c r="B96" s="85" t="s">
        <v>502</v>
      </c>
      <c r="C96" s="86" t="s">
        <v>503</v>
      </c>
      <c r="D96" s="86" t="s">
        <v>504</v>
      </c>
      <c r="E96" s="1" t="s">
        <v>255</v>
      </c>
      <c r="F96" s="1">
        <v>5</v>
      </c>
      <c r="G96" s="88"/>
      <c r="H96" s="89">
        <f t="shared" si="2"/>
        <v>0</v>
      </c>
      <c r="J96">
        <f t="shared" si="3"/>
        <v>1</v>
      </c>
    </row>
    <row r="97" spans="2:10" ht="43.2" x14ac:dyDescent="0.3">
      <c r="B97" s="85" t="s">
        <v>505</v>
      </c>
      <c r="C97" s="86" t="s">
        <v>506</v>
      </c>
      <c r="D97" s="86" t="s">
        <v>507</v>
      </c>
      <c r="E97" s="1" t="s">
        <v>255</v>
      </c>
      <c r="F97" s="1">
        <v>5</v>
      </c>
      <c r="G97" s="88"/>
      <c r="H97" s="89">
        <f t="shared" si="2"/>
        <v>0</v>
      </c>
      <c r="J97">
        <f t="shared" si="3"/>
        <v>1</v>
      </c>
    </row>
    <row r="98" spans="2:10" ht="43.2" x14ac:dyDescent="0.3">
      <c r="B98" s="85" t="s">
        <v>508</v>
      </c>
      <c r="C98" s="86" t="s">
        <v>509</v>
      </c>
      <c r="D98" s="86" t="s">
        <v>510</v>
      </c>
      <c r="E98" s="1" t="s">
        <v>255</v>
      </c>
      <c r="F98" s="1">
        <v>5</v>
      </c>
      <c r="G98" s="88"/>
      <c r="H98" s="89">
        <f t="shared" si="2"/>
        <v>0</v>
      </c>
      <c r="J98">
        <f t="shared" si="3"/>
        <v>1</v>
      </c>
    </row>
    <row r="99" spans="2:10" x14ac:dyDescent="0.3">
      <c r="B99" s="90"/>
      <c r="C99" s="91"/>
      <c r="D99" s="91"/>
      <c r="E99" s="91"/>
      <c r="F99" s="91"/>
      <c r="G99" s="91"/>
      <c r="H99" s="92"/>
    </row>
    <row r="100" spans="2:10" ht="57.6" x14ac:dyDescent="0.3">
      <c r="B100" s="85" t="s">
        <v>511</v>
      </c>
      <c r="C100" s="86" t="s">
        <v>512</v>
      </c>
      <c r="D100" s="86" t="s">
        <v>513</v>
      </c>
      <c r="E100" s="1" t="s">
        <v>255</v>
      </c>
      <c r="F100" s="1">
        <v>5</v>
      </c>
      <c r="G100" s="88"/>
      <c r="H100" s="89">
        <f t="shared" si="2"/>
        <v>0</v>
      </c>
      <c r="J100">
        <f t="shared" si="3"/>
        <v>1</v>
      </c>
    </row>
    <row r="101" spans="2:10" ht="57.6" x14ac:dyDescent="0.3">
      <c r="B101" s="85" t="s">
        <v>514</v>
      </c>
      <c r="C101" s="86" t="s">
        <v>515</v>
      </c>
      <c r="D101" s="86" t="s">
        <v>516</v>
      </c>
      <c r="E101" s="1" t="s">
        <v>255</v>
      </c>
      <c r="F101" s="1">
        <v>5</v>
      </c>
      <c r="G101" s="88"/>
      <c r="H101" s="89">
        <f t="shared" si="2"/>
        <v>0</v>
      </c>
      <c r="J101">
        <f t="shared" si="3"/>
        <v>1</v>
      </c>
    </row>
    <row r="102" spans="2:10" ht="57.6" x14ac:dyDescent="0.3">
      <c r="B102" s="85" t="s">
        <v>517</v>
      </c>
      <c r="C102" s="86" t="s">
        <v>518</v>
      </c>
      <c r="D102" s="86" t="s">
        <v>519</v>
      </c>
      <c r="E102" s="1" t="s">
        <v>255</v>
      </c>
      <c r="F102" s="1">
        <v>5</v>
      </c>
      <c r="G102" s="88"/>
      <c r="H102" s="89">
        <f t="shared" si="2"/>
        <v>0</v>
      </c>
      <c r="J102">
        <f t="shared" si="3"/>
        <v>1</v>
      </c>
    </row>
    <row r="103" spans="2:10" ht="57.6" x14ac:dyDescent="0.3">
      <c r="B103" s="85" t="s">
        <v>520</v>
      </c>
      <c r="C103" s="86" t="s">
        <v>521</v>
      </c>
      <c r="D103" s="86" t="s">
        <v>522</v>
      </c>
      <c r="E103" s="1" t="s">
        <v>255</v>
      </c>
      <c r="F103" s="1">
        <v>5</v>
      </c>
      <c r="G103" s="88"/>
      <c r="H103" s="89">
        <f t="shared" si="2"/>
        <v>0</v>
      </c>
      <c r="J103">
        <f t="shared" si="3"/>
        <v>1</v>
      </c>
    </row>
    <row r="104" spans="2:10" ht="57.6" x14ac:dyDescent="0.3">
      <c r="B104" s="85" t="s">
        <v>523</v>
      </c>
      <c r="C104" s="86" t="s">
        <v>524</v>
      </c>
      <c r="D104" s="86" t="s">
        <v>525</v>
      </c>
      <c r="E104" s="1" t="s">
        <v>255</v>
      </c>
      <c r="F104" s="1">
        <v>5</v>
      </c>
      <c r="G104" s="88"/>
      <c r="H104" s="89">
        <f t="shared" si="2"/>
        <v>0</v>
      </c>
      <c r="J104">
        <f t="shared" si="3"/>
        <v>1</v>
      </c>
    </row>
    <row r="105" spans="2:10" ht="57.6" x14ac:dyDescent="0.3">
      <c r="B105" s="85" t="s">
        <v>526</v>
      </c>
      <c r="C105" s="86" t="s">
        <v>527</v>
      </c>
      <c r="D105" s="86" t="s">
        <v>528</v>
      </c>
      <c r="E105" s="1" t="s">
        <v>255</v>
      </c>
      <c r="F105" s="1">
        <v>5</v>
      </c>
      <c r="G105" s="88"/>
      <c r="H105" s="89">
        <f t="shared" si="2"/>
        <v>0</v>
      </c>
      <c r="J105">
        <f t="shared" si="3"/>
        <v>1</v>
      </c>
    </row>
    <row r="106" spans="2:10" ht="57.6" x14ac:dyDescent="0.3">
      <c r="B106" s="85" t="s">
        <v>529</v>
      </c>
      <c r="C106" s="86" t="s">
        <v>530</v>
      </c>
      <c r="D106" s="86" t="s">
        <v>531</v>
      </c>
      <c r="E106" s="1" t="s">
        <v>255</v>
      </c>
      <c r="F106" s="1">
        <v>5</v>
      </c>
      <c r="G106" s="88"/>
      <c r="H106" s="89">
        <f t="shared" si="2"/>
        <v>0</v>
      </c>
      <c r="J106">
        <f t="shared" si="3"/>
        <v>1</v>
      </c>
    </row>
    <row r="107" spans="2:10" ht="57.6" x14ac:dyDescent="0.3">
      <c r="B107" s="85" t="s">
        <v>532</v>
      </c>
      <c r="C107" s="86" t="s">
        <v>533</v>
      </c>
      <c r="D107" s="86" t="s">
        <v>534</v>
      </c>
      <c r="E107" s="1" t="s">
        <v>255</v>
      </c>
      <c r="F107" s="1">
        <v>5</v>
      </c>
      <c r="G107" s="88"/>
      <c r="H107" s="89">
        <f t="shared" si="2"/>
        <v>0</v>
      </c>
      <c r="J107">
        <f t="shared" si="3"/>
        <v>1</v>
      </c>
    </row>
    <row r="108" spans="2:10" x14ac:dyDescent="0.3">
      <c r="B108" s="90"/>
      <c r="C108" s="91"/>
      <c r="D108" s="91"/>
      <c r="E108" s="91"/>
      <c r="F108" s="91"/>
      <c r="G108" s="91"/>
      <c r="H108" s="92"/>
    </row>
    <row r="109" spans="2:10" ht="57.6" x14ac:dyDescent="0.3">
      <c r="B109" s="85" t="s">
        <v>535</v>
      </c>
      <c r="C109" s="86" t="s">
        <v>536</v>
      </c>
      <c r="D109" s="86" t="s">
        <v>537</v>
      </c>
      <c r="E109" s="1" t="s">
        <v>255</v>
      </c>
      <c r="F109" s="1">
        <v>5</v>
      </c>
      <c r="G109" s="88"/>
      <c r="H109" s="89">
        <f t="shared" si="2"/>
        <v>0</v>
      </c>
      <c r="J109">
        <f t="shared" si="3"/>
        <v>1</v>
      </c>
    </row>
    <row r="110" spans="2:10" ht="57.6" x14ac:dyDescent="0.3">
      <c r="B110" s="85" t="s">
        <v>538</v>
      </c>
      <c r="C110" s="86" t="s">
        <v>539</v>
      </c>
      <c r="D110" s="86" t="s">
        <v>540</v>
      </c>
      <c r="E110" s="1" t="s">
        <v>255</v>
      </c>
      <c r="F110" s="1">
        <v>5</v>
      </c>
      <c r="G110" s="88"/>
      <c r="H110" s="89">
        <f t="shared" si="2"/>
        <v>0</v>
      </c>
      <c r="J110">
        <f t="shared" si="3"/>
        <v>1</v>
      </c>
    </row>
    <row r="111" spans="2:10" ht="57.6" x14ac:dyDescent="0.3">
      <c r="B111" s="85" t="s">
        <v>541</v>
      </c>
      <c r="C111" s="86" t="s">
        <v>542</v>
      </c>
      <c r="D111" s="86" t="s">
        <v>543</v>
      </c>
      <c r="E111" s="1" t="s">
        <v>255</v>
      </c>
      <c r="F111" s="1">
        <v>5</v>
      </c>
      <c r="G111" s="88"/>
      <c r="H111" s="89">
        <f t="shared" si="2"/>
        <v>0</v>
      </c>
      <c r="J111">
        <f t="shared" si="3"/>
        <v>1</v>
      </c>
    </row>
    <row r="112" spans="2:10" ht="57.6" x14ac:dyDescent="0.3">
      <c r="B112" s="85" t="s">
        <v>544</v>
      </c>
      <c r="C112" s="86" t="s">
        <v>545</v>
      </c>
      <c r="D112" s="86" t="s">
        <v>546</v>
      </c>
      <c r="E112" s="1" t="s">
        <v>255</v>
      </c>
      <c r="F112" s="1">
        <v>5</v>
      </c>
      <c r="G112" s="88"/>
      <c r="H112" s="89">
        <f t="shared" si="2"/>
        <v>0</v>
      </c>
      <c r="J112">
        <f t="shared" si="3"/>
        <v>1</v>
      </c>
    </row>
    <row r="113" spans="2:10" ht="57.6" x14ac:dyDescent="0.3">
      <c r="B113" s="85" t="s">
        <v>547</v>
      </c>
      <c r="C113" s="86" t="s">
        <v>548</v>
      </c>
      <c r="D113" s="86" t="s">
        <v>549</v>
      </c>
      <c r="E113" s="1" t="s">
        <v>255</v>
      </c>
      <c r="F113" s="1">
        <v>5</v>
      </c>
      <c r="G113" s="88"/>
      <c r="H113" s="89">
        <f t="shared" si="2"/>
        <v>0</v>
      </c>
      <c r="J113">
        <f t="shared" si="3"/>
        <v>1</v>
      </c>
    </row>
    <row r="114" spans="2:10" ht="57.6" x14ac:dyDescent="0.3">
      <c r="B114" s="85" t="s">
        <v>550</v>
      </c>
      <c r="C114" s="86" t="s">
        <v>551</v>
      </c>
      <c r="D114" s="86" t="s">
        <v>552</v>
      </c>
      <c r="E114" s="1" t="s">
        <v>255</v>
      </c>
      <c r="F114" s="1">
        <v>5</v>
      </c>
      <c r="G114" s="88"/>
      <c r="H114" s="89">
        <f t="shared" si="2"/>
        <v>0</v>
      </c>
      <c r="J114">
        <f t="shared" si="3"/>
        <v>1</v>
      </c>
    </row>
    <row r="115" spans="2:10" ht="57.6" x14ac:dyDescent="0.3">
      <c r="B115" s="85" t="s">
        <v>553</v>
      </c>
      <c r="C115" s="86" t="s">
        <v>554</v>
      </c>
      <c r="D115" s="86" t="s">
        <v>555</v>
      </c>
      <c r="E115" s="1" t="s">
        <v>255</v>
      </c>
      <c r="F115" s="1">
        <v>5</v>
      </c>
      <c r="G115" s="88"/>
      <c r="H115" s="89">
        <f t="shared" si="2"/>
        <v>0</v>
      </c>
      <c r="J115">
        <f t="shared" si="3"/>
        <v>1</v>
      </c>
    </row>
    <row r="116" spans="2:10" ht="57.6" x14ac:dyDescent="0.3">
      <c r="B116" s="85" t="s">
        <v>556</v>
      </c>
      <c r="C116" s="86" t="s">
        <v>557</v>
      </c>
      <c r="D116" s="86" t="s">
        <v>558</v>
      </c>
      <c r="E116" s="1" t="s">
        <v>255</v>
      </c>
      <c r="F116" s="1">
        <v>5</v>
      </c>
      <c r="G116" s="88"/>
      <c r="H116" s="89">
        <f t="shared" si="2"/>
        <v>0</v>
      </c>
      <c r="J116">
        <f t="shared" si="3"/>
        <v>1</v>
      </c>
    </row>
    <row r="117" spans="2:10" x14ac:dyDescent="0.3">
      <c r="B117" s="90"/>
      <c r="C117" s="91"/>
      <c r="D117" s="91"/>
      <c r="E117" s="91"/>
      <c r="F117" s="91"/>
      <c r="G117" s="91"/>
      <c r="H117" s="92"/>
    </row>
    <row r="118" spans="2:10" ht="28.8" x14ac:dyDescent="0.3">
      <c r="B118" s="85" t="s">
        <v>559</v>
      </c>
      <c r="C118" s="86" t="s">
        <v>560</v>
      </c>
      <c r="D118" s="86" t="s">
        <v>561</v>
      </c>
      <c r="E118" s="1" t="s">
        <v>255</v>
      </c>
      <c r="F118" s="1">
        <v>5</v>
      </c>
      <c r="G118" s="88"/>
      <c r="H118" s="89">
        <f t="shared" si="2"/>
        <v>0</v>
      </c>
      <c r="J118">
        <f t="shared" si="3"/>
        <v>1</v>
      </c>
    </row>
    <row r="119" spans="2:10" ht="43.2" x14ac:dyDescent="0.3">
      <c r="B119" s="85" t="s">
        <v>562</v>
      </c>
      <c r="C119" s="86" t="s">
        <v>563</v>
      </c>
      <c r="D119" s="86" t="s">
        <v>564</v>
      </c>
      <c r="E119" s="1" t="s">
        <v>255</v>
      </c>
      <c r="F119" s="1">
        <v>5</v>
      </c>
      <c r="G119" s="88"/>
      <c r="H119" s="89">
        <f t="shared" si="2"/>
        <v>0</v>
      </c>
      <c r="J119">
        <f t="shared" si="3"/>
        <v>1</v>
      </c>
    </row>
    <row r="120" spans="2:10" ht="43.2" x14ac:dyDescent="0.3">
      <c r="B120" s="85" t="s">
        <v>565</v>
      </c>
      <c r="C120" s="86" t="s">
        <v>566</v>
      </c>
      <c r="D120" s="86" t="s">
        <v>567</v>
      </c>
      <c r="E120" s="1" t="s">
        <v>255</v>
      </c>
      <c r="F120" s="1">
        <v>5</v>
      </c>
      <c r="G120" s="88"/>
      <c r="H120" s="89">
        <f t="shared" si="2"/>
        <v>0</v>
      </c>
      <c r="J120">
        <f t="shared" si="3"/>
        <v>1</v>
      </c>
    </row>
    <row r="121" spans="2:10" ht="43.2" x14ac:dyDescent="0.3">
      <c r="B121" s="85" t="s">
        <v>568</v>
      </c>
      <c r="C121" s="86" t="s">
        <v>569</v>
      </c>
      <c r="D121" s="86" t="s">
        <v>570</v>
      </c>
      <c r="E121" s="1" t="s">
        <v>255</v>
      </c>
      <c r="F121" s="1">
        <v>5</v>
      </c>
      <c r="G121" s="88"/>
      <c r="H121" s="89">
        <f t="shared" si="2"/>
        <v>0</v>
      </c>
      <c r="J121">
        <f t="shared" si="3"/>
        <v>1</v>
      </c>
    </row>
    <row r="122" spans="2:10" ht="43.2" x14ac:dyDescent="0.3">
      <c r="B122" s="85" t="s">
        <v>571</v>
      </c>
      <c r="C122" s="86" t="s">
        <v>572</v>
      </c>
      <c r="D122" s="86" t="s">
        <v>573</v>
      </c>
      <c r="E122" s="1" t="s">
        <v>255</v>
      </c>
      <c r="F122" s="1">
        <v>5</v>
      </c>
      <c r="G122" s="88"/>
      <c r="H122" s="89">
        <f t="shared" si="2"/>
        <v>0</v>
      </c>
      <c r="J122">
        <f t="shared" si="3"/>
        <v>1</v>
      </c>
    </row>
    <row r="123" spans="2:10" ht="43.2" x14ac:dyDescent="0.3">
      <c r="B123" s="85" t="s">
        <v>574</v>
      </c>
      <c r="C123" s="86" t="s">
        <v>575</v>
      </c>
      <c r="D123" s="86" t="s">
        <v>576</v>
      </c>
      <c r="E123" s="1" t="s">
        <v>255</v>
      </c>
      <c r="F123" s="1">
        <v>5</v>
      </c>
      <c r="G123" s="88"/>
      <c r="H123" s="89">
        <f t="shared" si="2"/>
        <v>0</v>
      </c>
      <c r="J123">
        <f t="shared" si="3"/>
        <v>1</v>
      </c>
    </row>
    <row r="124" spans="2:10" ht="43.2" x14ac:dyDescent="0.3">
      <c r="B124" s="85" t="s">
        <v>577</v>
      </c>
      <c r="C124" s="86" t="s">
        <v>578</v>
      </c>
      <c r="D124" s="86" t="s">
        <v>579</v>
      </c>
      <c r="E124" s="1" t="s">
        <v>255</v>
      </c>
      <c r="F124" s="1">
        <v>5</v>
      </c>
      <c r="G124" s="88"/>
      <c r="H124" s="89">
        <f t="shared" si="2"/>
        <v>0</v>
      </c>
      <c r="J124">
        <f t="shared" si="3"/>
        <v>1</v>
      </c>
    </row>
    <row r="125" spans="2:10" ht="43.2" x14ac:dyDescent="0.3">
      <c r="B125" s="85" t="s">
        <v>580</v>
      </c>
      <c r="C125" s="86" t="s">
        <v>581</v>
      </c>
      <c r="D125" s="86" t="s">
        <v>582</v>
      </c>
      <c r="E125" s="1" t="s">
        <v>255</v>
      </c>
      <c r="F125" s="1">
        <v>5</v>
      </c>
      <c r="G125" s="88"/>
      <c r="H125" s="89">
        <f t="shared" si="2"/>
        <v>0</v>
      </c>
      <c r="J125">
        <f t="shared" si="3"/>
        <v>1</v>
      </c>
    </row>
    <row r="126" spans="2:10" ht="43.2" x14ac:dyDescent="0.3">
      <c r="B126" s="85" t="s">
        <v>583</v>
      </c>
      <c r="C126" s="86" t="s">
        <v>584</v>
      </c>
      <c r="D126" s="86" t="s">
        <v>585</v>
      </c>
      <c r="E126" s="1" t="s">
        <v>255</v>
      </c>
      <c r="F126" s="1">
        <v>5</v>
      </c>
      <c r="G126" s="88"/>
      <c r="H126" s="89">
        <f t="shared" si="2"/>
        <v>0</v>
      </c>
      <c r="J126">
        <f t="shared" si="3"/>
        <v>1</v>
      </c>
    </row>
    <row r="127" spans="2:10" ht="28.8" x14ac:dyDescent="0.3">
      <c r="B127" s="85" t="s">
        <v>586</v>
      </c>
      <c r="C127" s="86" t="s">
        <v>587</v>
      </c>
      <c r="D127" s="86" t="s">
        <v>588</v>
      </c>
      <c r="E127" s="1" t="s">
        <v>255</v>
      </c>
      <c r="F127" s="1">
        <v>5</v>
      </c>
      <c r="G127" s="88"/>
      <c r="H127" s="89">
        <f t="shared" si="2"/>
        <v>0</v>
      </c>
      <c r="J127">
        <f t="shared" si="3"/>
        <v>1</v>
      </c>
    </row>
    <row r="128" spans="2:10" x14ac:dyDescent="0.3">
      <c r="B128" s="90"/>
      <c r="C128" s="91"/>
      <c r="D128" s="91"/>
      <c r="E128" s="91"/>
      <c r="F128" s="91"/>
      <c r="G128" s="91"/>
      <c r="H128" s="92"/>
    </row>
    <row r="129" spans="2:10" ht="28.8" x14ac:dyDescent="0.3">
      <c r="B129" s="85" t="s">
        <v>589</v>
      </c>
      <c r="C129" s="86" t="s">
        <v>590</v>
      </c>
      <c r="D129" s="86" t="s">
        <v>591</v>
      </c>
      <c r="E129" s="1" t="s">
        <v>255</v>
      </c>
      <c r="F129" s="1">
        <v>5</v>
      </c>
      <c r="G129" s="88"/>
      <c r="H129" s="89">
        <f t="shared" si="2"/>
        <v>0</v>
      </c>
      <c r="J129">
        <f t="shared" si="3"/>
        <v>1</v>
      </c>
    </row>
    <row r="130" spans="2:10" ht="43.2" x14ac:dyDescent="0.3">
      <c r="B130" s="85" t="s">
        <v>592</v>
      </c>
      <c r="C130" s="86" t="s">
        <v>593</v>
      </c>
      <c r="D130" s="86" t="s">
        <v>594</v>
      </c>
      <c r="E130" s="1" t="s">
        <v>255</v>
      </c>
      <c r="F130" s="1">
        <v>5</v>
      </c>
      <c r="G130" s="88"/>
      <c r="H130" s="89">
        <f t="shared" si="2"/>
        <v>0</v>
      </c>
      <c r="J130">
        <f t="shared" si="3"/>
        <v>1</v>
      </c>
    </row>
    <row r="131" spans="2:10" ht="43.2" x14ac:dyDescent="0.3">
      <c r="B131" s="85" t="s">
        <v>595</v>
      </c>
      <c r="C131" s="86" t="s">
        <v>596</v>
      </c>
      <c r="D131" s="86" t="s">
        <v>597</v>
      </c>
      <c r="E131" s="1" t="s">
        <v>255</v>
      </c>
      <c r="F131" s="1">
        <v>5</v>
      </c>
      <c r="G131" s="88"/>
      <c r="H131" s="89">
        <f t="shared" si="2"/>
        <v>0</v>
      </c>
      <c r="J131">
        <f t="shared" si="3"/>
        <v>1</v>
      </c>
    </row>
    <row r="132" spans="2:10" ht="43.2" x14ac:dyDescent="0.3">
      <c r="B132" s="85" t="s">
        <v>598</v>
      </c>
      <c r="C132" s="86" t="s">
        <v>599</v>
      </c>
      <c r="D132" s="86" t="s">
        <v>600</v>
      </c>
      <c r="E132" s="1" t="s">
        <v>255</v>
      </c>
      <c r="F132" s="1">
        <v>5</v>
      </c>
      <c r="G132" s="88"/>
      <c r="H132" s="89">
        <f t="shared" si="2"/>
        <v>0</v>
      </c>
      <c r="J132">
        <f t="shared" si="3"/>
        <v>1</v>
      </c>
    </row>
    <row r="133" spans="2:10" ht="43.2" x14ac:dyDescent="0.3">
      <c r="B133" s="85" t="s">
        <v>601</v>
      </c>
      <c r="C133" s="86" t="s">
        <v>602</v>
      </c>
      <c r="D133" s="86" t="s">
        <v>603</v>
      </c>
      <c r="E133" s="1" t="s">
        <v>255</v>
      </c>
      <c r="F133" s="1">
        <v>5</v>
      </c>
      <c r="G133" s="88"/>
      <c r="H133" s="89">
        <f t="shared" si="2"/>
        <v>0</v>
      </c>
      <c r="J133">
        <f t="shared" ref="J133:J196" si="4">IF(G133="",1,"0")</f>
        <v>1</v>
      </c>
    </row>
    <row r="134" spans="2:10" ht="43.2" x14ac:dyDescent="0.3">
      <c r="B134" s="85" t="s">
        <v>604</v>
      </c>
      <c r="C134" s="86" t="s">
        <v>605</v>
      </c>
      <c r="D134" s="86" t="s">
        <v>606</v>
      </c>
      <c r="E134" s="1" t="s">
        <v>255</v>
      </c>
      <c r="F134" s="1">
        <v>5</v>
      </c>
      <c r="G134" s="88"/>
      <c r="H134" s="89">
        <f t="shared" ref="H134:H196" si="5">F134*G134</f>
        <v>0</v>
      </c>
      <c r="J134">
        <f t="shared" si="4"/>
        <v>1</v>
      </c>
    </row>
    <row r="135" spans="2:10" ht="43.2" x14ac:dyDescent="0.3">
      <c r="B135" s="85" t="s">
        <v>607</v>
      </c>
      <c r="C135" s="86" t="s">
        <v>608</v>
      </c>
      <c r="D135" s="86" t="s">
        <v>609</v>
      </c>
      <c r="E135" s="1" t="s">
        <v>255</v>
      </c>
      <c r="F135" s="1">
        <v>5</v>
      </c>
      <c r="G135" s="88"/>
      <c r="H135" s="89">
        <f t="shared" si="5"/>
        <v>0</v>
      </c>
      <c r="J135">
        <f t="shared" si="4"/>
        <v>1</v>
      </c>
    </row>
    <row r="136" spans="2:10" ht="43.2" x14ac:dyDescent="0.3">
      <c r="B136" s="85" t="s">
        <v>610</v>
      </c>
      <c r="C136" s="86" t="s">
        <v>611</v>
      </c>
      <c r="D136" s="86" t="s">
        <v>612</v>
      </c>
      <c r="E136" s="1" t="s">
        <v>255</v>
      </c>
      <c r="F136" s="1">
        <v>5</v>
      </c>
      <c r="G136" s="88"/>
      <c r="H136" s="89">
        <f t="shared" si="5"/>
        <v>0</v>
      </c>
      <c r="J136">
        <f t="shared" si="4"/>
        <v>1</v>
      </c>
    </row>
    <row r="137" spans="2:10" x14ac:dyDescent="0.3">
      <c r="B137" s="90"/>
      <c r="C137" s="91"/>
      <c r="D137" s="91"/>
      <c r="E137" s="91"/>
      <c r="F137" s="91"/>
      <c r="G137" s="91"/>
      <c r="H137" s="92"/>
    </row>
    <row r="138" spans="2:10" ht="43.2" x14ac:dyDescent="0.3">
      <c r="B138" s="85" t="s">
        <v>613</v>
      </c>
      <c r="C138" s="86" t="s">
        <v>614</v>
      </c>
      <c r="D138" s="86" t="s">
        <v>615</v>
      </c>
      <c r="E138" s="1" t="s">
        <v>255</v>
      </c>
      <c r="F138" s="1">
        <v>5</v>
      </c>
      <c r="G138" s="88"/>
      <c r="H138" s="89">
        <f t="shared" si="5"/>
        <v>0</v>
      </c>
      <c r="J138">
        <f t="shared" si="4"/>
        <v>1</v>
      </c>
    </row>
    <row r="139" spans="2:10" ht="43.2" x14ac:dyDescent="0.3">
      <c r="B139" s="85" t="s">
        <v>616</v>
      </c>
      <c r="C139" s="86" t="s">
        <v>617</v>
      </c>
      <c r="D139" s="86" t="s">
        <v>618</v>
      </c>
      <c r="E139" s="1" t="s">
        <v>255</v>
      </c>
      <c r="F139" s="1">
        <v>5</v>
      </c>
      <c r="G139" s="88"/>
      <c r="H139" s="89">
        <f t="shared" si="5"/>
        <v>0</v>
      </c>
      <c r="J139">
        <f t="shared" si="4"/>
        <v>1</v>
      </c>
    </row>
    <row r="140" spans="2:10" ht="43.2" x14ac:dyDescent="0.3">
      <c r="B140" s="85" t="s">
        <v>619</v>
      </c>
      <c r="C140" s="86" t="s">
        <v>620</v>
      </c>
      <c r="D140" s="86" t="s">
        <v>621</v>
      </c>
      <c r="E140" s="1" t="s">
        <v>255</v>
      </c>
      <c r="F140" s="1">
        <v>5</v>
      </c>
      <c r="G140" s="88"/>
      <c r="H140" s="89">
        <f t="shared" si="5"/>
        <v>0</v>
      </c>
      <c r="J140">
        <f t="shared" si="4"/>
        <v>1</v>
      </c>
    </row>
    <row r="141" spans="2:10" ht="43.2" x14ac:dyDescent="0.3">
      <c r="B141" s="85" t="s">
        <v>622</v>
      </c>
      <c r="C141" s="86" t="s">
        <v>623</v>
      </c>
      <c r="D141" s="86" t="s">
        <v>624</v>
      </c>
      <c r="E141" s="1" t="s">
        <v>255</v>
      </c>
      <c r="F141" s="1">
        <v>5</v>
      </c>
      <c r="G141" s="88"/>
      <c r="H141" s="89">
        <f t="shared" si="5"/>
        <v>0</v>
      </c>
      <c r="J141">
        <f t="shared" si="4"/>
        <v>1</v>
      </c>
    </row>
    <row r="142" spans="2:10" ht="43.2" x14ac:dyDescent="0.3">
      <c r="B142" s="85" t="s">
        <v>625</v>
      </c>
      <c r="C142" s="86" t="s">
        <v>626</v>
      </c>
      <c r="D142" s="86" t="s">
        <v>627</v>
      </c>
      <c r="E142" s="1" t="s">
        <v>255</v>
      </c>
      <c r="F142" s="1">
        <v>10</v>
      </c>
      <c r="G142" s="88"/>
      <c r="H142" s="89">
        <f t="shared" si="5"/>
        <v>0</v>
      </c>
      <c r="J142">
        <f t="shared" si="4"/>
        <v>1</v>
      </c>
    </row>
    <row r="143" spans="2:10" ht="43.2" x14ac:dyDescent="0.3">
      <c r="B143" s="85" t="s">
        <v>628</v>
      </c>
      <c r="C143" s="86" t="s">
        <v>629</v>
      </c>
      <c r="D143" s="86" t="s">
        <v>630</v>
      </c>
      <c r="E143" s="1" t="s">
        <v>255</v>
      </c>
      <c r="F143" s="1">
        <v>5</v>
      </c>
      <c r="G143" s="88"/>
      <c r="H143" s="89">
        <f t="shared" si="5"/>
        <v>0</v>
      </c>
      <c r="J143">
        <f t="shared" si="4"/>
        <v>1</v>
      </c>
    </row>
    <row r="144" spans="2:10" ht="43.2" x14ac:dyDescent="0.3">
      <c r="B144" s="85" t="s">
        <v>631</v>
      </c>
      <c r="C144" s="86" t="s">
        <v>632</v>
      </c>
      <c r="D144" s="86" t="s">
        <v>633</v>
      </c>
      <c r="E144" s="1" t="s">
        <v>255</v>
      </c>
      <c r="F144" s="1">
        <v>5</v>
      </c>
      <c r="G144" s="88"/>
      <c r="H144" s="89">
        <f t="shared" si="5"/>
        <v>0</v>
      </c>
      <c r="J144">
        <f t="shared" si="4"/>
        <v>1</v>
      </c>
    </row>
    <row r="145" spans="2:10" ht="43.2" x14ac:dyDescent="0.3">
      <c r="B145" s="85" t="s">
        <v>634</v>
      </c>
      <c r="C145" s="86" t="s">
        <v>635</v>
      </c>
      <c r="D145" s="86" t="s">
        <v>636</v>
      </c>
      <c r="E145" s="1" t="s">
        <v>255</v>
      </c>
      <c r="F145" s="1">
        <v>6</v>
      </c>
      <c r="G145" s="88"/>
      <c r="H145" s="89">
        <f t="shared" si="5"/>
        <v>0</v>
      </c>
      <c r="J145">
        <f t="shared" si="4"/>
        <v>1</v>
      </c>
    </row>
    <row r="146" spans="2:10" x14ac:dyDescent="0.3">
      <c r="B146" s="90"/>
      <c r="C146" s="91"/>
      <c r="D146" s="91"/>
      <c r="E146" s="91"/>
      <c r="F146" s="91"/>
      <c r="G146" s="91"/>
      <c r="H146" s="92"/>
    </row>
    <row r="147" spans="2:10" ht="28.8" x14ac:dyDescent="0.3">
      <c r="B147" s="85" t="s">
        <v>637</v>
      </c>
      <c r="C147" s="86" t="s">
        <v>638</v>
      </c>
      <c r="D147" s="86" t="s">
        <v>639</v>
      </c>
      <c r="E147" s="1" t="s">
        <v>255</v>
      </c>
      <c r="F147" s="1">
        <v>5</v>
      </c>
      <c r="G147" s="88"/>
      <c r="H147" s="89">
        <f t="shared" si="5"/>
        <v>0</v>
      </c>
      <c r="J147">
        <f t="shared" si="4"/>
        <v>1</v>
      </c>
    </row>
    <row r="148" spans="2:10" ht="28.8" x14ac:dyDescent="0.3">
      <c r="B148" s="85" t="s">
        <v>640</v>
      </c>
      <c r="C148" s="86" t="s">
        <v>641</v>
      </c>
      <c r="D148" s="86" t="s">
        <v>642</v>
      </c>
      <c r="E148" s="1" t="s">
        <v>255</v>
      </c>
      <c r="F148" s="1">
        <v>5</v>
      </c>
      <c r="G148" s="88"/>
      <c r="H148" s="89">
        <f t="shared" si="5"/>
        <v>0</v>
      </c>
      <c r="J148">
        <f t="shared" si="4"/>
        <v>1</v>
      </c>
    </row>
    <row r="149" spans="2:10" ht="28.8" x14ac:dyDescent="0.3">
      <c r="B149" s="85" t="s">
        <v>643</v>
      </c>
      <c r="C149" s="86" t="s">
        <v>644</v>
      </c>
      <c r="D149" s="86" t="s">
        <v>645</v>
      </c>
      <c r="E149" s="1" t="s">
        <v>255</v>
      </c>
      <c r="F149" s="1">
        <v>5</v>
      </c>
      <c r="G149" s="88"/>
      <c r="H149" s="89">
        <f t="shared" si="5"/>
        <v>0</v>
      </c>
      <c r="J149">
        <f t="shared" si="4"/>
        <v>1</v>
      </c>
    </row>
    <row r="150" spans="2:10" ht="28.8" x14ac:dyDescent="0.3">
      <c r="B150" s="85" t="s">
        <v>646</v>
      </c>
      <c r="C150" s="86" t="s">
        <v>647</v>
      </c>
      <c r="D150" s="86" t="s">
        <v>648</v>
      </c>
      <c r="E150" s="1" t="s">
        <v>255</v>
      </c>
      <c r="F150" s="1">
        <v>5</v>
      </c>
      <c r="G150" s="88"/>
      <c r="H150" s="89">
        <f t="shared" si="5"/>
        <v>0</v>
      </c>
      <c r="J150">
        <f t="shared" si="4"/>
        <v>1</v>
      </c>
    </row>
    <row r="151" spans="2:10" ht="28.8" x14ac:dyDescent="0.3">
      <c r="B151" s="85" t="s">
        <v>649</v>
      </c>
      <c r="C151" s="86" t="s">
        <v>650</v>
      </c>
      <c r="D151" s="86" t="s">
        <v>651</v>
      </c>
      <c r="E151" s="1" t="s">
        <v>255</v>
      </c>
      <c r="F151" s="1">
        <v>5</v>
      </c>
      <c r="G151" s="88"/>
      <c r="H151" s="89">
        <f t="shared" si="5"/>
        <v>0</v>
      </c>
      <c r="J151">
        <f t="shared" si="4"/>
        <v>1</v>
      </c>
    </row>
    <row r="152" spans="2:10" ht="28.8" x14ac:dyDescent="0.3">
      <c r="B152" s="85" t="s">
        <v>652</v>
      </c>
      <c r="C152" s="86" t="s">
        <v>653</v>
      </c>
      <c r="D152" s="86" t="s">
        <v>654</v>
      </c>
      <c r="E152" s="1" t="s">
        <v>255</v>
      </c>
      <c r="F152" s="1">
        <v>5</v>
      </c>
      <c r="G152" s="88"/>
      <c r="H152" s="89">
        <f t="shared" si="5"/>
        <v>0</v>
      </c>
      <c r="J152">
        <f t="shared" si="4"/>
        <v>1</v>
      </c>
    </row>
    <row r="153" spans="2:10" ht="28.8" x14ac:dyDescent="0.3">
      <c r="B153" s="85" t="s">
        <v>655</v>
      </c>
      <c r="C153" s="86" t="s">
        <v>656</v>
      </c>
      <c r="D153" s="86" t="s">
        <v>657</v>
      </c>
      <c r="E153" s="1" t="s">
        <v>255</v>
      </c>
      <c r="F153" s="1">
        <v>5</v>
      </c>
      <c r="G153" s="88"/>
      <c r="H153" s="89">
        <f t="shared" si="5"/>
        <v>0</v>
      </c>
      <c r="J153">
        <f t="shared" si="4"/>
        <v>1</v>
      </c>
    </row>
    <row r="154" spans="2:10" ht="28.8" x14ac:dyDescent="0.3">
      <c r="B154" s="85" t="s">
        <v>658</v>
      </c>
      <c r="C154" s="86" t="s">
        <v>659</v>
      </c>
      <c r="D154" s="86" t="s">
        <v>660</v>
      </c>
      <c r="E154" s="1" t="s">
        <v>255</v>
      </c>
      <c r="F154" s="1">
        <v>5</v>
      </c>
      <c r="G154" s="88"/>
      <c r="H154" s="89">
        <f t="shared" si="5"/>
        <v>0</v>
      </c>
      <c r="J154">
        <f t="shared" si="4"/>
        <v>1</v>
      </c>
    </row>
    <row r="155" spans="2:10" ht="28.8" x14ac:dyDescent="0.3">
      <c r="B155" s="85" t="s">
        <v>661</v>
      </c>
      <c r="C155" s="86" t="s">
        <v>662</v>
      </c>
      <c r="D155" s="86" t="s">
        <v>663</v>
      </c>
      <c r="E155" s="1" t="s">
        <v>255</v>
      </c>
      <c r="F155" s="1">
        <v>5</v>
      </c>
      <c r="G155" s="88"/>
      <c r="H155" s="89">
        <f t="shared" si="5"/>
        <v>0</v>
      </c>
      <c r="J155">
        <f t="shared" si="4"/>
        <v>1</v>
      </c>
    </row>
    <row r="156" spans="2:10" ht="28.8" x14ac:dyDescent="0.3">
      <c r="B156" s="85" t="s">
        <v>664</v>
      </c>
      <c r="C156" s="86" t="s">
        <v>665</v>
      </c>
      <c r="D156" s="86" t="s">
        <v>666</v>
      </c>
      <c r="E156" s="1" t="s">
        <v>255</v>
      </c>
      <c r="F156" s="1">
        <v>5</v>
      </c>
      <c r="G156" s="88"/>
      <c r="H156" s="89">
        <f t="shared" si="5"/>
        <v>0</v>
      </c>
      <c r="J156">
        <f t="shared" si="4"/>
        <v>1</v>
      </c>
    </row>
    <row r="157" spans="2:10" x14ac:dyDescent="0.3">
      <c r="B157" s="90"/>
      <c r="C157" s="91"/>
      <c r="D157" s="91"/>
      <c r="E157" s="91"/>
      <c r="F157" s="91"/>
      <c r="G157" s="91"/>
      <c r="H157" s="92"/>
    </row>
    <row r="158" spans="2:10" ht="28.8" x14ac:dyDescent="0.3">
      <c r="B158" s="85" t="s">
        <v>667</v>
      </c>
      <c r="C158" s="86" t="s">
        <v>668</v>
      </c>
      <c r="D158" s="86" t="s">
        <v>669</v>
      </c>
      <c r="E158" s="1" t="s">
        <v>255</v>
      </c>
      <c r="F158" s="1">
        <v>5</v>
      </c>
      <c r="G158" s="88"/>
      <c r="H158" s="89">
        <f t="shared" si="5"/>
        <v>0</v>
      </c>
      <c r="J158">
        <f t="shared" si="4"/>
        <v>1</v>
      </c>
    </row>
    <row r="159" spans="2:10" ht="28.8" x14ac:dyDescent="0.3">
      <c r="B159" s="85" t="s">
        <v>670</v>
      </c>
      <c r="C159" s="86" t="s">
        <v>671</v>
      </c>
      <c r="D159" s="86" t="s">
        <v>672</v>
      </c>
      <c r="E159" s="1" t="s">
        <v>255</v>
      </c>
      <c r="F159" s="1">
        <v>5</v>
      </c>
      <c r="G159" s="88"/>
      <c r="H159" s="89">
        <f t="shared" si="5"/>
        <v>0</v>
      </c>
      <c r="J159">
        <f t="shared" si="4"/>
        <v>1</v>
      </c>
    </row>
    <row r="160" spans="2:10" ht="28.8" x14ac:dyDescent="0.3">
      <c r="B160" s="85" t="s">
        <v>673</v>
      </c>
      <c r="C160" s="86" t="s">
        <v>674</v>
      </c>
      <c r="D160" s="86" t="s">
        <v>675</v>
      </c>
      <c r="E160" s="1" t="s">
        <v>255</v>
      </c>
      <c r="F160" s="1">
        <v>5</v>
      </c>
      <c r="G160" s="88"/>
      <c r="H160" s="89">
        <f t="shared" si="5"/>
        <v>0</v>
      </c>
      <c r="J160">
        <f t="shared" si="4"/>
        <v>1</v>
      </c>
    </row>
    <row r="161" spans="2:10" ht="28.8" x14ac:dyDescent="0.3">
      <c r="B161" s="85" t="s">
        <v>676</v>
      </c>
      <c r="C161" s="86" t="s">
        <v>677</v>
      </c>
      <c r="D161" s="86" t="s">
        <v>678</v>
      </c>
      <c r="E161" s="1" t="s">
        <v>255</v>
      </c>
      <c r="F161" s="1">
        <v>5</v>
      </c>
      <c r="G161" s="88"/>
      <c r="H161" s="89">
        <f t="shared" si="5"/>
        <v>0</v>
      </c>
      <c r="J161">
        <f t="shared" si="4"/>
        <v>1</v>
      </c>
    </row>
    <row r="162" spans="2:10" ht="28.8" x14ac:dyDescent="0.3">
      <c r="B162" s="85" t="s">
        <v>679</v>
      </c>
      <c r="C162" s="86" t="s">
        <v>680</v>
      </c>
      <c r="D162" s="86" t="s">
        <v>681</v>
      </c>
      <c r="E162" s="1" t="s">
        <v>255</v>
      </c>
      <c r="F162" s="1">
        <v>5</v>
      </c>
      <c r="G162" s="88"/>
      <c r="H162" s="89">
        <f t="shared" si="5"/>
        <v>0</v>
      </c>
      <c r="J162">
        <f t="shared" si="4"/>
        <v>1</v>
      </c>
    </row>
    <row r="163" spans="2:10" ht="28.8" x14ac:dyDescent="0.3">
      <c r="B163" s="85" t="s">
        <v>682</v>
      </c>
      <c r="C163" s="86" t="s">
        <v>683</v>
      </c>
      <c r="D163" s="86" t="s">
        <v>684</v>
      </c>
      <c r="E163" s="1" t="s">
        <v>255</v>
      </c>
      <c r="F163" s="1">
        <v>5</v>
      </c>
      <c r="G163" s="88"/>
      <c r="H163" s="89">
        <f t="shared" si="5"/>
        <v>0</v>
      </c>
      <c r="J163">
        <f t="shared" si="4"/>
        <v>1</v>
      </c>
    </row>
    <row r="164" spans="2:10" ht="28.8" x14ac:dyDescent="0.3">
      <c r="B164" s="85" t="s">
        <v>685</v>
      </c>
      <c r="C164" s="86" t="s">
        <v>686</v>
      </c>
      <c r="D164" s="86" t="s">
        <v>687</v>
      </c>
      <c r="E164" s="1" t="s">
        <v>255</v>
      </c>
      <c r="F164" s="1">
        <v>5</v>
      </c>
      <c r="G164" s="88"/>
      <c r="H164" s="89">
        <f t="shared" si="5"/>
        <v>0</v>
      </c>
      <c r="J164">
        <f t="shared" si="4"/>
        <v>1</v>
      </c>
    </row>
    <row r="165" spans="2:10" ht="28.8" x14ac:dyDescent="0.3">
      <c r="B165" s="85" t="s">
        <v>688</v>
      </c>
      <c r="C165" s="86" t="s">
        <v>689</v>
      </c>
      <c r="D165" s="86" t="s">
        <v>690</v>
      </c>
      <c r="E165" s="1" t="s">
        <v>255</v>
      </c>
      <c r="F165" s="1">
        <v>5</v>
      </c>
      <c r="G165" s="88"/>
      <c r="H165" s="89">
        <f t="shared" si="5"/>
        <v>0</v>
      </c>
      <c r="J165">
        <f t="shared" si="4"/>
        <v>1</v>
      </c>
    </row>
    <row r="166" spans="2:10" x14ac:dyDescent="0.3">
      <c r="B166" s="90"/>
      <c r="C166" s="91"/>
      <c r="D166" s="91"/>
      <c r="E166" s="91"/>
      <c r="F166" s="91"/>
      <c r="G166" s="91"/>
      <c r="H166" s="92"/>
    </row>
    <row r="167" spans="2:10" ht="28.8" x14ac:dyDescent="0.3">
      <c r="B167" s="85" t="s">
        <v>691</v>
      </c>
      <c r="C167" s="86" t="s">
        <v>692</v>
      </c>
      <c r="D167" s="86" t="s">
        <v>693</v>
      </c>
      <c r="E167" s="1" t="s">
        <v>255</v>
      </c>
      <c r="F167" s="1">
        <v>5</v>
      </c>
      <c r="G167" s="88"/>
      <c r="H167" s="89">
        <f t="shared" si="5"/>
        <v>0</v>
      </c>
      <c r="J167">
        <f t="shared" si="4"/>
        <v>1</v>
      </c>
    </row>
    <row r="168" spans="2:10" ht="28.8" x14ac:dyDescent="0.3">
      <c r="B168" s="85" t="s">
        <v>694</v>
      </c>
      <c r="C168" s="86" t="s">
        <v>695</v>
      </c>
      <c r="D168" s="86" t="s">
        <v>696</v>
      </c>
      <c r="E168" s="1" t="s">
        <v>255</v>
      </c>
      <c r="F168" s="1">
        <v>5</v>
      </c>
      <c r="G168" s="88"/>
      <c r="H168" s="89">
        <f t="shared" si="5"/>
        <v>0</v>
      </c>
      <c r="J168">
        <f t="shared" si="4"/>
        <v>1</v>
      </c>
    </row>
    <row r="169" spans="2:10" ht="28.8" x14ac:dyDescent="0.3">
      <c r="B169" s="85" t="s">
        <v>697</v>
      </c>
      <c r="C169" s="86" t="s">
        <v>698</v>
      </c>
      <c r="D169" s="86" t="s">
        <v>699</v>
      </c>
      <c r="E169" s="1" t="s">
        <v>255</v>
      </c>
      <c r="F169" s="1">
        <v>5</v>
      </c>
      <c r="G169" s="88"/>
      <c r="H169" s="89">
        <f t="shared" si="5"/>
        <v>0</v>
      </c>
      <c r="J169">
        <f t="shared" si="4"/>
        <v>1</v>
      </c>
    </row>
    <row r="170" spans="2:10" ht="28.8" x14ac:dyDescent="0.3">
      <c r="B170" s="85" t="s">
        <v>700</v>
      </c>
      <c r="C170" s="86" t="s">
        <v>701</v>
      </c>
      <c r="D170" s="86" t="s">
        <v>702</v>
      </c>
      <c r="E170" s="1" t="s">
        <v>255</v>
      </c>
      <c r="F170" s="1">
        <v>5</v>
      </c>
      <c r="G170" s="88"/>
      <c r="H170" s="89">
        <f t="shared" si="5"/>
        <v>0</v>
      </c>
      <c r="J170">
        <f t="shared" si="4"/>
        <v>1</v>
      </c>
    </row>
    <row r="171" spans="2:10" ht="28.8" x14ac:dyDescent="0.3">
      <c r="B171" s="85" t="s">
        <v>703</v>
      </c>
      <c r="C171" s="86" t="s">
        <v>704</v>
      </c>
      <c r="D171" s="86" t="s">
        <v>705</v>
      </c>
      <c r="E171" s="1" t="s">
        <v>255</v>
      </c>
      <c r="F171" s="1">
        <v>5</v>
      </c>
      <c r="G171" s="88"/>
      <c r="H171" s="89">
        <f t="shared" si="5"/>
        <v>0</v>
      </c>
      <c r="J171">
        <f t="shared" si="4"/>
        <v>1</v>
      </c>
    </row>
    <row r="172" spans="2:10" ht="28.8" x14ac:dyDescent="0.3">
      <c r="B172" s="85" t="s">
        <v>706</v>
      </c>
      <c r="C172" s="86" t="s">
        <v>707</v>
      </c>
      <c r="D172" s="86" t="s">
        <v>708</v>
      </c>
      <c r="E172" s="1" t="s">
        <v>255</v>
      </c>
      <c r="F172" s="1">
        <v>5</v>
      </c>
      <c r="G172" s="88"/>
      <c r="H172" s="89">
        <f t="shared" si="5"/>
        <v>0</v>
      </c>
      <c r="J172">
        <f t="shared" si="4"/>
        <v>1</v>
      </c>
    </row>
    <row r="173" spans="2:10" ht="28.8" x14ac:dyDescent="0.3">
      <c r="B173" s="85" t="s">
        <v>709</v>
      </c>
      <c r="C173" s="86" t="s">
        <v>710</v>
      </c>
      <c r="D173" s="86" t="s">
        <v>711</v>
      </c>
      <c r="E173" s="1" t="s">
        <v>255</v>
      </c>
      <c r="F173" s="1">
        <v>5</v>
      </c>
      <c r="G173" s="88"/>
      <c r="H173" s="89">
        <f t="shared" si="5"/>
        <v>0</v>
      </c>
      <c r="J173">
        <f t="shared" si="4"/>
        <v>1</v>
      </c>
    </row>
    <row r="174" spans="2:10" ht="28.8" x14ac:dyDescent="0.3">
      <c r="B174" s="85" t="s">
        <v>712</v>
      </c>
      <c r="C174" s="86" t="s">
        <v>713</v>
      </c>
      <c r="D174" s="86" t="s">
        <v>714</v>
      </c>
      <c r="E174" s="1" t="s">
        <v>255</v>
      </c>
      <c r="F174" s="1">
        <v>5</v>
      </c>
      <c r="G174" s="88"/>
      <c r="H174" s="89">
        <f t="shared" si="5"/>
        <v>0</v>
      </c>
      <c r="J174">
        <f t="shared" si="4"/>
        <v>1</v>
      </c>
    </row>
    <row r="175" spans="2:10" x14ac:dyDescent="0.3">
      <c r="B175" s="90"/>
      <c r="C175" s="91"/>
      <c r="D175" s="91"/>
      <c r="E175" s="91"/>
      <c r="F175" s="91"/>
      <c r="G175" s="91"/>
      <c r="H175" s="92"/>
    </row>
    <row r="176" spans="2:10" ht="28.8" x14ac:dyDescent="0.3">
      <c r="B176" s="85" t="s">
        <v>715</v>
      </c>
      <c r="C176" s="86" t="s">
        <v>716</v>
      </c>
      <c r="D176" s="86" t="s">
        <v>717</v>
      </c>
      <c r="E176" s="1" t="s">
        <v>255</v>
      </c>
      <c r="F176" s="1">
        <v>5</v>
      </c>
      <c r="G176" s="88"/>
      <c r="H176" s="89">
        <f t="shared" si="5"/>
        <v>0</v>
      </c>
      <c r="J176">
        <f t="shared" si="4"/>
        <v>1</v>
      </c>
    </row>
    <row r="177" spans="2:10" ht="28.8" x14ac:dyDescent="0.3">
      <c r="B177" s="85" t="s">
        <v>718</v>
      </c>
      <c r="C177" s="86" t="s">
        <v>719</v>
      </c>
      <c r="D177" s="86" t="s">
        <v>720</v>
      </c>
      <c r="E177" s="1" t="s">
        <v>255</v>
      </c>
      <c r="F177" s="1">
        <v>5</v>
      </c>
      <c r="G177" s="88"/>
      <c r="H177" s="89">
        <f t="shared" si="5"/>
        <v>0</v>
      </c>
      <c r="J177">
        <f t="shared" si="4"/>
        <v>1</v>
      </c>
    </row>
    <row r="178" spans="2:10" ht="28.8" x14ac:dyDescent="0.3">
      <c r="B178" s="85" t="s">
        <v>721</v>
      </c>
      <c r="C178" s="86" t="s">
        <v>722</v>
      </c>
      <c r="D178" s="86" t="s">
        <v>723</v>
      </c>
      <c r="E178" s="1" t="s">
        <v>255</v>
      </c>
      <c r="F178" s="1">
        <v>5</v>
      </c>
      <c r="G178" s="88"/>
      <c r="H178" s="89">
        <f t="shared" si="5"/>
        <v>0</v>
      </c>
      <c r="J178">
        <f t="shared" si="4"/>
        <v>1</v>
      </c>
    </row>
    <row r="179" spans="2:10" ht="28.8" x14ac:dyDescent="0.3">
      <c r="B179" s="85" t="s">
        <v>724</v>
      </c>
      <c r="C179" s="86" t="s">
        <v>725</v>
      </c>
      <c r="D179" s="86" t="s">
        <v>726</v>
      </c>
      <c r="E179" s="1" t="s">
        <v>255</v>
      </c>
      <c r="F179" s="1">
        <v>5</v>
      </c>
      <c r="G179" s="88"/>
      <c r="H179" s="89">
        <f t="shared" si="5"/>
        <v>0</v>
      </c>
      <c r="J179">
        <f t="shared" si="4"/>
        <v>1</v>
      </c>
    </row>
    <row r="180" spans="2:10" ht="28.8" x14ac:dyDescent="0.3">
      <c r="B180" s="85" t="s">
        <v>727</v>
      </c>
      <c r="C180" s="86" t="s">
        <v>728</v>
      </c>
      <c r="D180" s="86" t="s">
        <v>729</v>
      </c>
      <c r="E180" s="1" t="s">
        <v>255</v>
      </c>
      <c r="F180" s="1">
        <v>5</v>
      </c>
      <c r="G180" s="88"/>
      <c r="H180" s="89">
        <f t="shared" si="5"/>
        <v>0</v>
      </c>
      <c r="J180">
        <f t="shared" si="4"/>
        <v>1</v>
      </c>
    </row>
    <row r="181" spans="2:10" ht="28.8" x14ac:dyDescent="0.3">
      <c r="B181" s="85" t="s">
        <v>730</v>
      </c>
      <c r="C181" s="86" t="s">
        <v>731</v>
      </c>
      <c r="D181" s="86" t="s">
        <v>732</v>
      </c>
      <c r="E181" s="1" t="s">
        <v>255</v>
      </c>
      <c r="F181" s="1">
        <v>5</v>
      </c>
      <c r="G181" s="88"/>
      <c r="H181" s="89">
        <f t="shared" si="5"/>
        <v>0</v>
      </c>
      <c r="J181">
        <f t="shared" si="4"/>
        <v>1</v>
      </c>
    </row>
    <row r="182" spans="2:10" ht="28.8" x14ac:dyDescent="0.3">
      <c r="B182" s="85" t="s">
        <v>733</v>
      </c>
      <c r="C182" s="86" t="s">
        <v>734</v>
      </c>
      <c r="D182" s="86" t="s">
        <v>735</v>
      </c>
      <c r="E182" s="1" t="s">
        <v>255</v>
      </c>
      <c r="F182" s="1">
        <v>5</v>
      </c>
      <c r="G182" s="88"/>
      <c r="H182" s="89">
        <f t="shared" si="5"/>
        <v>0</v>
      </c>
      <c r="J182">
        <f t="shared" si="4"/>
        <v>1</v>
      </c>
    </row>
    <row r="183" spans="2:10" ht="28.8" x14ac:dyDescent="0.3">
      <c r="B183" s="85" t="s">
        <v>736</v>
      </c>
      <c r="C183" s="86" t="s">
        <v>737</v>
      </c>
      <c r="D183" s="86" t="s">
        <v>738</v>
      </c>
      <c r="E183" s="1" t="s">
        <v>255</v>
      </c>
      <c r="F183" s="1">
        <v>5</v>
      </c>
      <c r="G183" s="88"/>
      <c r="H183" s="89">
        <f t="shared" si="5"/>
        <v>0</v>
      </c>
      <c r="J183">
        <f t="shared" si="4"/>
        <v>1</v>
      </c>
    </row>
    <row r="184" spans="2:10" ht="28.8" x14ac:dyDescent="0.3">
      <c r="B184" s="85" t="s">
        <v>739</v>
      </c>
      <c r="C184" s="86" t="s">
        <v>740</v>
      </c>
      <c r="D184" s="86" t="s">
        <v>741</v>
      </c>
      <c r="E184" s="1" t="s">
        <v>255</v>
      </c>
      <c r="F184" s="1">
        <v>5</v>
      </c>
      <c r="G184" s="88"/>
      <c r="H184" s="89">
        <f t="shared" si="5"/>
        <v>0</v>
      </c>
      <c r="J184">
        <f t="shared" si="4"/>
        <v>1</v>
      </c>
    </row>
    <row r="185" spans="2:10" ht="28.8" x14ac:dyDescent="0.3">
      <c r="B185" s="85" t="s">
        <v>742</v>
      </c>
      <c r="C185" s="86" t="s">
        <v>743</v>
      </c>
      <c r="D185" s="86" t="s">
        <v>744</v>
      </c>
      <c r="E185" s="1" t="s">
        <v>255</v>
      </c>
      <c r="F185" s="1">
        <v>5</v>
      </c>
      <c r="G185" s="88"/>
      <c r="H185" s="89">
        <f t="shared" si="5"/>
        <v>0</v>
      </c>
      <c r="J185">
        <f t="shared" si="4"/>
        <v>1</v>
      </c>
    </row>
    <row r="186" spans="2:10" x14ac:dyDescent="0.3">
      <c r="B186" s="90"/>
      <c r="C186" s="91"/>
      <c r="D186" s="91"/>
      <c r="E186" s="91"/>
      <c r="F186" s="91"/>
      <c r="G186" s="91"/>
      <c r="H186" s="92"/>
    </row>
    <row r="187" spans="2:10" ht="28.8" x14ac:dyDescent="0.3">
      <c r="B187" s="85" t="s">
        <v>745</v>
      </c>
      <c r="C187" s="86" t="s">
        <v>746</v>
      </c>
      <c r="D187" s="86" t="s">
        <v>747</v>
      </c>
      <c r="E187" s="1" t="s">
        <v>255</v>
      </c>
      <c r="F187" s="1">
        <v>5</v>
      </c>
      <c r="G187" s="88"/>
      <c r="H187" s="89">
        <f t="shared" si="5"/>
        <v>0</v>
      </c>
      <c r="J187">
        <f t="shared" si="4"/>
        <v>1</v>
      </c>
    </row>
    <row r="188" spans="2:10" ht="28.8" x14ac:dyDescent="0.3">
      <c r="B188" s="85" t="s">
        <v>748</v>
      </c>
      <c r="C188" s="86" t="s">
        <v>749</v>
      </c>
      <c r="D188" s="86" t="s">
        <v>750</v>
      </c>
      <c r="E188" s="1" t="s">
        <v>255</v>
      </c>
      <c r="F188" s="1">
        <v>5</v>
      </c>
      <c r="G188" s="88"/>
      <c r="H188" s="89">
        <f t="shared" si="5"/>
        <v>0</v>
      </c>
      <c r="J188">
        <f t="shared" si="4"/>
        <v>1</v>
      </c>
    </row>
    <row r="189" spans="2:10" ht="28.8" x14ac:dyDescent="0.3">
      <c r="B189" s="85" t="s">
        <v>751</v>
      </c>
      <c r="C189" s="86" t="s">
        <v>752</v>
      </c>
      <c r="D189" s="86" t="s">
        <v>753</v>
      </c>
      <c r="E189" s="1" t="s">
        <v>255</v>
      </c>
      <c r="F189" s="1">
        <v>18</v>
      </c>
      <c r="G189" s="88"/>
      <c r="H189" s="89">
        <f t="shared" si="5"/>
        <v>0</v>
      </c>
      <c r="J189">
        <f t="shared" si="4"/>
        <v>1</v>
      </c>
    </row>
    <row r="190" spans="2:10" ht="28.8" x14ac:dyDescent="0.3">
      <c r="B190" s="85" t="s">
        <v>754</v>
      </c>
      <c r="C190" s="86" t="s">
        <v>755</v>
      </c>
      <c r="D190" s="86" t="s">
        <v>756</v>
      </c>
      <c r="E190" s="1" t="s">
        <v>255</v>
      </c>
      <c r="F190" s="1">
        <v>34</v>
      </c>
      <c r="G190" s="88"/>
      <c r="H190" s="89">
        <f t="shared" si="5"/>
        <v>0</v>
      </c>
      <c r="J190">
        <f t="shared" si="4"/>
        <v>1</v>
      </c>
    </row>
    <row r="191" spans="2:10" ht="28.8" x14ac:dyDescent="0.3">
      <c r="B191" s="85" t="s">
        <v>757</v>
      </c>
      <c r="C191" s="86" t="s">
        <v>758</v>
      </c>
      <c r="D191" s="86" t="s">
        <v>759</v>
      </c>
      <c r="E191" s="1" t="s">
        <v>255</v>
      </c>
      <c r="F191" s="1">
        <v>54</v>
      </c>
      <c r="G191" s="88"/>
      <c r="H191" s="89">
        <f t="shared" si="5"/>
        <v>0</v>
      </c>
      <c r="J191">
        <f t="shared" si="4"/>
        <v>1</v>
      </c>
    </row>
    <row r="192" spans="2:10" ht="28.8" x14ac:dyDescent="0.3">
      <c r="B192" s="85" t="s">
        <v>760</v>
      </c>
      <c r="C192" s="86" t="s">
        <v>761</v>
      </c>
      <c r="D192" s="86" t="s">
        <v>762</v>
      </c>
      <c r="E192" s="1" t="s">
        <v>255</v>
      </c>
      <c r="F192" s="1">
        <v>26</v>
      </c>
      <c r="G192" s="88"/>
      <c r="H192" s="89">
        <f t="shared" si="5"/>
        <v>0</v>
      </c>
      <c r="J192">
        <f t="shared" si="4"/>
        <v>1</v>
      </c>
    </row>
    <row r="193" spans="2:10" ht="28.8" x14ac:dyDescent="0.3">
      <c r="B193" s="85" t="s">
        <v>763</v>
      </c>
      <c r="C193" s="86" t="s">
        <v>764</v>
      </c>
      <c r="D193" s="86" t="s">
        <v>765</v>
      </c>
      <c r="E193" s="1" t="s">
        <v>255</v>
      </c>
      <c r="F193" s="1">
        <v>20</v>
      </c>
      <c r="G193" s="88"/>
      <c r="H193" s="89">
        <f t="shared" si="5"/>
        <v>0</v>
      </c>
      <c r="J193">
        <f t="shared" si="4"/>
        <v>1</v>
      </c>
    </row>
    <row r="194" spans="2:10" ht="28.8" x14ac:dyDescent="0.3">
      <c r="B194" s="85" t="s">
        <v>766</v>
      </c>
      <c r="C194" s="86" t="s">
        <v>767</v>
      </c>
      <c r="D194" s="86" t="s">
        <v>768</v>
      </c>
      <c r="E194" s="1" t="s">
        <v>255</v>
      </c>
      <c r="F194" s="1">
        <v>25</v>
      </c>
      <c r="G194" s="88"/>
      <c r="H194" s="89">
        <f t="shared" si="5"/>
        <v>0</v>
      </c>
      <c r="J194">
        <f t="shared" si="4"/>
        <v>1</v>
      </c>
    </row>
    <row r="195" spans="2:10" ht="28.8" x14ac:dyDescent="0.3">
      <c r="B195" s="85" t="s">
        <v>769</v>
      </c>
      <c r="C195" s="86" t="s">
        <v>770</v>
      </c>
      <c r="D195" s="86" t="s">
        <v>771</v>
      </c>
      <c r="E195" s="1" t="s">
        <v>255</v>
      </c>
      <c r="F195" s="1">
        <v>23</v>
      </c>
      <c r="G195" s="88"/>
      <c r="H195" s="89">
        <f t="shared" si="5"/>
        <v>0</v>
      </c>
      <c r="J195">
        <f t="shared" si="4"/>
        <v>1</v>
      </c>
    </row>
    <row r="196" spans="2:10" ht="28.8" x14ac:dyDescent="0.3">
      <c r="B196" s="85" t="s">
        <v>772</v>
      </c>
      <c r="C196" s="86" t="s">
        <v>773</v>
      </c>
      <c r="D196" s="86" t="s">
        <v>774</v>
      </c>
      <c r="E196" s="1" t="s">
        <v>255</v>
      </c>
      <c r="F196" s="1">
        <v>45</v>
      </c>
      <c r="G196" s="88"/>
      <c r="H196" s="89">
        <f t="shared" si="5"/>
        <v>0</v>
      </c>
      <c r="J196">
        <f t="shared" si="4"/>
        <v>1</v>
      </c>
    </row>
    <row r="197" spans="2:10" x14ac:dyDescent="0.3">
      <c r="B197" s="90"/>
      <c r="C197" s="91"/>
      <c r="D197" s="91"/>
      <c r="E197" s="91"/>
      <c r="F197" s="91"/>
      <c r="G197" s="91"/>
      <c r="H197" s="92"/>
    </row>
    <row r="198" spans="2:10" ht="43.2" x14ac:dyDescent="0.3">
      <c r="B198" s="85" t="s">
        <v>775</v>
      </c>
      <c r="C198" s="86" t="s">
        <v>776</v>
      </c>
      <c r="D198" s="86" t="s">
        <v>777</v>
      </c>
      <c r="E198" s="1" t="s">
        <v>255</v>
      </c>
      <c r="F198" s="1">
        <v>5</v>
      </c>
      <c r="G198" s="88"/>
      <c r="H198" s="89">
        <f t="shared" ref="H198:H261" si="6">F198*G198</f>
        <v>0</v>
      </c>
      <c r="J198">
        <f t="shared" ref="J198:J260" si="7">IF(G198="",1,"0")</f>
        <v>1</v>
      </c>
    </row>
    <row r="199" spans="2:10" ht="43.2" x14ac:dyDescent="0.3">
      <c r="B199" s="85" t="s">
        <v>778</v>
      </c>
      <c r="C199" s="86" t="s">
        <v>779</v>
      </c>
      <c r="D199" s="86" t="s">
        <v>780</v>
      </c>
      <c r="E199" s="1" t="s">
        <v>255</v>
      </c>
      <c r="F199" s="1">
        <v>5</v>
      </c>
      <c r="G199" s="88"/>
      <c r="H199" s="89">
        <f t="shared" si="6"/>
        <v>0</v>
      </c>
      <c r="J199">
        <f t="shared" si="7"/>
        <v>1</v>
      </c>
    </row>
    <row r="200" spans="2:10" ht="43.2" x14ac:dyDescent="0.3">
      <c r="B200" s="85" t="s">
        <v>781</v>
      </c>
      <c r="C200" s="86" t="s">
        <v>782</v>
      </c>
      <c r="D200" s="86" t="s">
        <v>783</v>
      </c>
      <c r="E200" s="1" t="s">
        <v>255</v>
      </c>
      <c r="F200" s="1">
        <v>5</v>
      </c>
      <c r="G200" s="88"/>
      <c r="H200" s="89">
        <f t="shared" si="6"/>
        <v>0</v>
      </c>
      <c r="J200">
        <f t="shared" si="7"/>
        <v>1</v>
      </c>
    </row>
    <row r="201" spans="2:10" ht="43.2" x14ac:dyDescent="0.3">
      <c r="B201" s="85" t="s">
        <v>784</v>
      </c>
      <c r="C201" s="86" t="s">
        <v>785</v>
      </c>
      <c r="D201" s="86" t="s">
        <v>786</v>
      </c>
      <c r="E201" s="1" t="s">
        <v>255</v>
      </c>
      <c r="F201" s="1">
        <v>5</v>
      </c>
      <c r="G201" s="88"/>
      <c r="H201" s="89">
        <f t="shared" si="6"/>
        <v>0</v>
      </c>
      <c r="J201">
        <f t="shared" si="7"/>
        <v>1</v>
      </c>
    </row>
    <row r="202" spans="2:10" ht="43.2" x14ac:dyDescent="0.3">
      <c r="B202" s="85" t="s">
        <v>787</v>
      </c>
      <c r="C202" s="86" t="s">
        <v>788</v>
      </c>
      <c r="D202" s="86" t="s">
        <v>789</v>
      </c>
      <c r="E202" s="1" t="s">
        <v>255</v>
      </c>
      <c r="F202" s="1">
        <v>5</v>
      </c>
      <c r="G202" s="88"/>
      <c r="H202" s="89">
        <f t="shared" si="6"/>
        <v>0</v>
      </c>
      <c r="J202">
        <f t="shared" si="7"/>
        <v>1</v>
      </c>
    </row>
    <row r="203" spans="2:10" ht="43.2" x14ac:dyDescent="0.3">
      <c r="B203" s="85" t="s">
        <v>790</v>
      </c>
      <c r="C203" s="86" t="s">
        <v>791</v>
      </c>
      <c r="D203" s="86" t="s">
        <v>792</v>
      </c>
      <c r="E203" s="1" t="s">
        <v>255</v>
      </c>
      <c r="F203" s="1">
        <v>5</v>
      </c>
      <c r="G203" s="88"/>
      <c r="H203" s="89">
        <f t="shared" si="6"/>
        <v>0</v>
      </c>
      <c r="J203">
        <f t="shared" si="7"/>
        <v>1</v>
      </c>
    </row>
    <row r="204" spans="2:10" ht="43.2" x14ac:dyDescent="0.3">
      <c r="B204" s="85" t="s">
        <v>793</v>
      </c>
      <c r="C204" s="86" t="s">
        <v>794</v>
      </c>
      <c r="D204" s="86" t="s">
        <v>795</v>
      </c>
      <c r="E204" s="1" t="s">
        <v>255</v>
      </c>
      <c r="F204" s="1">
        <v>5</v>
      </c>
      <c r="G204" s="88"/>
      <c r="H204" s="89">
        <f t="shared" si="6"/>
        <v>0</v>
      </c>
      <c r="J204">
        <f t="shared" si="7"/>
        <v>1</v>
      </c>
    </row>
    <row r="205" spans="2:10" ht="43.2" x14ac:dyDescent="0.3">
      <c r="B205" s="85" t="s">
        <v>796</v>
      </c>
      <c r="C205" s="86" t="s">
        <v>797</v>
      </c>
      <c r="D205" s="86" t="s">
        <v>798</v>
      </c>
      <c r="E205" s="1" t="s">
        <v>255</v>
      </c>
      <c r="F205" s="1">
        <v>5</v>
      </c>
      <c r="G205" s="88"/>
      <c r="H205" s="89">
        <f t="shared" si="6"/>
        <v>0</v>
      </c>
      <c r="J205">
        <f t="shared" si="7"/>
        <v>1</v>
      </c>
    </row>
    <row r="206" spans="2:10" ht="43.2" x14ac:dyDescent="0.3">
      <c r="B206" s="85" t="s">
        <v>799</v>
      </c>
      <c r="C206" s="86" t="s">
        <v>800</v>
      </c>
      <c r="D206" s="86" t="s">
        <v>801</v>
      </c>
      <c r="E206" s="1" t="s">
        <v>255</v>
      </c>
      <c r="F206" s="1">
        <v>5</v>
      </c>
      <c r="G206" s="88"/>
      <c r="H206" s="89">
        <f t="shared" si="6"/>
        <v>0</v>
      </c>
      <c r="J206">
        <f t="shared" si="7"/>
        <v>1</v>
      </c>
    </row>
    <row r="207" spans="2:10" ht="43.2" x14ac:dyDescent="0.3">
      <c r="B207" s="85" t="s">
        <v>802</v>
      </c>
      <c r="C207" s="86" t="s">
        <v>803</v>
      </c>
      <c r="D207" s="86" t="s">
        <v>804</v>
      </c>
      <c r="E207" s="1" t="s">
        <v>255</v>
      </c>
      <c r="F207" s="1">
        <v>5</v>
      </c>
      <c r="G207" s="88"/>
      <c r="H207" s="89">
        <f t="shared" si="6"/>
        <v>0</v>
      </c>
      <c r="J207">
        <f t="shared" si="7"/>
        <v>1</v>
      </c>
    </row>
    <row r="208" spans="2:10" x14ac:dyDescent="0.3">
      <c r="B208" s="90"/>
      <c r="C208" s="91"/>
      <c r="D208" s="91"/>
      <c r="E208" s="91"/>
      <c r="F208" s="91"/>
      <c r="G208" s="91"/>
      <c r="H208" s="92"/>
    </row>
    <row r="209" spans="2:10" ht="43.2" x14ac:dyDescent="0.3">
      <c r="B209" s="85" t="s">
        <v>805</v>
      </c>
      <c r="C209" s="86" t="s">
        <v>806</v>
      </c>
      <c r="D209" s="86" t="s">
        <v>807</v>
      </c>
      <c r="E209" s="1" t="s">
        <v>255</v>
      </c>
      <c r="F209" s="1">
        <v>5</v>
      </c>
      <c r="G209" s="88"/>
      <c r="H209" s="89">
        <f t="shared" si="6"/>
        <v>0</v>
      </c>
      <c r="J209">
        <f t="shared" si="7"/>
        <v>1</v>
      </c>
    </row>
    <row r="210" spans="2:10" ht="43.2" x14ac:dyDescent="0.3">
      <c r="B210" s="85" t="s">
        <v>808</v>
      </c>
      <c r="C210" s="86" t="s">
        <v>809</v>
      </c>
      <c r="D210" s="86" t="s">
        <v>810</v>
      </c>
      <c r="E210" s="1" t="s">
        <v>255</v>
      </c>
      <c r="F210" s="1">
        <v>5</v>
      </c>
      <c r="G210" s="88"/>
      <c r="H210" s="89">
        <f t="shared" si="6"/>
        <v>0</v>
      </c>
      <c r="J210">
        <f t="shared" si="7"/>
        <v>1</v>
      </c>
    </row>
    <row r="211" spans="2:10" ht="43.2" x14ac:dyDescent="0.3">
      <c r="B211" s="85" t="s">
        <v>811</v>
      </c>
      <c r="C211" s="86" t="s">
        <v>812</v>
      </c>
      <c r="D211" s="86" t="s">
        <v>813</v>
      </c>
      <c r="E211" s="1" t="s">
        <v>255</v>
      </c>
      <c r="F211" s="1">
        <v>5</v>
      </c>
      <c r="G211" s="88"/>
      <c r="H211" s="89">
        <f t="shared" si="6"/>
        <v>0</v>
      </c>
      <c r="J211">
        <f t="shared" si="7"/>
        <v>1</v>
      </c>
    </row>
    <row r="212" spans="2:10" ht="43.2" x14ac:dyDescent="0.3">
      <c r="B212" s="85" t="s">
        <v>814</v>
      </c>
      <c r="C212" s="86" t="s">
        <v>815</v>
      </c>
      <c r="D212" s="86" t="s">
        <v>816</v>
      </c>
      <c r="E212" s="1" t="s">
        <v>255</v>
      </c>
      <c r="F212" s="1">
        <v>5</v>
      </c>
      <c r="G212" s="88"/>
      <c r="H212" s="89">
        <f t="shared" si="6"/>
        <v>0</v>
      </c>
      <c r="J212">
        <f t="shared" si="7"/>
        <v>1</v>
      </c>
    </row>
    <row r="213" spans="2:10" ht="43.2" x14ac:dyDescent="0.3">
      <c r="B213" s="85" t="s">
        <v>817</v>
      </c>
      <c r="C213" s="86" t="s">
        <v>818</v>
      </c>
      <c r="D213" s="86" t="s">
        <v>819</v>
      </c>
      <c r="E213" s="1" t="s">
        <v>255</v>
      </c>
      <c r="F213" s="1">
        <v>5</v>
      </c>
      <c r="G213" s="88"/>
      <c r="H213" s="89">
        <f t="shared" si="6"/>
        <v>0</v>
      </c>
      <c r="J213">
        <f t="shared" si="7"/>
        <v>1</v>
      </c>
    </row>
    <row r="214" spans="2:10" ht="43.2" x14ac:dyDescent="0.3">
      <c r="B214" s="85" t="s">
        <v>820</v>
      </c>
      <c r="C214" s="86" t="s">
        <v>821</v>
      </c>
      <c r="D214" s="86" t="s">
        <v>822</v>
      </c>
      <c r="E214" s="1" t="s">
        <v>255</v>
      </c>
      <c r="F214" s="1">
        <v>5</v>
      </c>
      <c r="G214" s="88"/>
      <c r="H214" s="89">
        <f t="shared" si="6"/>
        <v>0</v>
      </c>
      <c r="J214">
        <f t="shared" si="7"/>
        <v>1</v>
      </c>
    </row>
    <row r="215" spans="2:10" ht="43.2" x14ac:dyDescent="0.3">
      <c r="B215" s="85" t="s">
        <v>823</v>
      </c>
      <c r="C215" s="86" t="s">
        <v>824</v>
      </c>
      <c r="D215" s="86" t="s">
        <v>825</v>
      </c>
      <c r="E215" s="1" t="s">
        <v>255</v>
      </c>
      <c r="F215" s="1">
        <v>5</v>
      </c>
      <c r="G215" s="88"/>
      <c r="H215" s="89">
        <f t="shared" si="6"/>
        <v>0</v>
      </c>
      <c r="J215">
        <f t="shared" si="7"/>
        <v>1</v>
      </c>
    </row>
    <row r="216" spans="2:10" ht="43.2" x14ac:dyDescent="0.3">
      <c r="B216" s="85" t="s">
        <v>826</v>
      </c>
      <c r="C216" s="86" t="s">
        <v>827</v>
      </c>
      <c r="D216" s="86" t="s">
        <v>828</v>
      </c>
      <c r="E216" s="1" t="s">
        <v>255</v>
      </c>
      <c r="F216" s="1">
        <v>5</v>
      </c>
      <c r="G216" s="88"/>
      <c r="H216" s="89">
        <f t="shared" si="6"/>
        <v>0</v>
      </c>
      <c r="J216">
        <f t="shared" si="7"/>
        <v>1</v>
      </c>
    </row>
    <row r="217" spans="2:10" x14ac:dyDescent="0.3">
      <c r="B217" s="90"/>
      <c r="C217" s="91"/>
      <c r="D217" s="91"/>
      <c r="E217" s="91"/>
      <c r="F217" s="91"/>
      <c r="G217" s="91"/>
      <c r="H217" s="92"/>
    </row>
    <row r="218" spans="2:10" ht="43.2" x14ac:dyDescent="0.3">
      <c r="B218" s="85" t="s">
        <v>829</v>
      </c>
      <c r="C218" s="86" t="s">
        <v>830</v>
      </c>
      <c r="D218" s="86" t="s">
        <v>831</v>
      </c>
      <c r="E218" s="1" t="s">
        <v>255</v>
      </c>
      <c r="F218" s="1">
        <v>5</v>
      </c>
      <c r="G218" s="88"/>
      <c r="H218" s="89">
        <f t="shared" si="6"/>
        <v>0</v>
      </c>
      <c r="J218">
        <f t="shared" si="7"/>
        <v>1</v>
      </c>
    </row>
    <row r="219" spans="2:10" ht="43.2" x14ac:dyDescent="0.3">
      <c r="B219" s="85" t="s">
        <v>832</v>
      </c>
      <c r="C219" s="86" t="s">
        <v>833</v>
      </c>
      <c r="D219" s="86" t="s">
        <v>834</v>
      </c>
      <c r="E219" s="1" t="s">
        <v>255</v>
      </c>
      <c r="F219" s="1">
        <v>5</v>
      </c>
      <c r="G219" s="88"/>
      <c r="H219" s="89">
        <f t="shared" si="6"/>
        <v>0</v>
      </c>
      <c r="J219">
        <f t="shared" si="7"/>
        <v>1</v>
      </c>
    </row>
    <row r="220" spans="2:10" ht="43.2" x14ac:dyDescent="0.3">
      <c r="B220" s="85" t="s">
        <v>835</v>
      </c>
      <c r="C220" s="86" t="s">
        <v>836</v>
      </c>
      <c r="D220" s="86" t="s">
        <v>837</v>
      </c>
      <c r="E220" s="1" t="s">
        <v>255</v>
      </c>
      <c r="F220" s="1">
        <v>5</v>
      </c>
      <c r="G220" s="88"/>
      <c r="H220" s="89">
        <f t="shared" si="6"/>
        <v>0</v>
      </c>
      <c r="J220">
        <f t="shared" si="7"/>
        <v>1</v>
      </c>
    </row>
    <row r="221" spans="2:10" ht="43.2" x14ac:dyDescent="0.3">
      <c r="B221" s="85" t="s">
        <v>838</v>
      </c>
      <c r="C221" s="86" t="s">
        <v>839</v>
      </c>
      <c r="D221" s="86" t="s">
        <v>840</v>
      </c>
      <c r="E221" s="1" t="s">
        <v>255</v>
      </c>
      <c r="F221" s="1">
        <v>5</v>
      </c>
      <c r="G221" s="88"/>
      <c r="H221" s="89">
        <f t="shared" si="6"/>
        <v>0</v>
      </c>
      <c r="J221">
        <f t="shared" si="7"/>
        <v>1</v>
      </c>
    </row>
    <row r="222" spans="2:10" ht="43.2" x14ac:dyDescent="0.3">
      <c r="B222" s="85" t="s">
        <v>841</v>
      </c>
      <c r="C222" s="86" t="s">
        <v>842</v>
      </c>
      <c r="D222" s="86" t="s">
        <v>843</v>
      </c>
      <c r="E222" s="1" t="s">
        <v>255</v>
      </c>
      <c r="F222" s="1">
        <v>5</v>
      </c>
      <c r="G222" s="88"/>
      <c r="H222" s="89">
        <f t="shared" si="6"/>
        <v>0</v>
      </c>
      <c r="J222">
        <f t="shared" si="7"/>
        <v>1</v>
      </c>
    </row>
    <row r="223" spans="2:10" ht="43.2" x14ac:dyDescent="0.3">
      <c r="B223" s="85" t="s">
        <v>844</v>
      </c>
      <c r="C223" s="86" t="s">
        <v>845</v>
      </c>
      <c r="D223" s="86" t="s">
        <v>846</v>
      </c>
      <c r="E223" s="1" t="s">
        <v>255</v>
      </c>
      <c r="F223" s="1">
        <v>5</v>
      </c>
      <c r="G223" s="88"/>
      <c r="H223" s="89">
        <f t="shared" si="6"/>
        <v>0</v>
      </c>
      <c r="J223">
        <f t="shared" si="7"/>
        <v>1</v>
      </c>
    </row>
    <row r="224" spans="2:10" ht="43.2" x14ac:dyDescent="0.3">
      <c r="B224" s="85" t="s">
        <v>847</v>
      </c>
      <c r="C224" s="86" t="s">
        <v>848</v>
      </c>
      <c r="D224" s="86" t="s">
        <v>849</v>
      </c>
      <c r="E224" s="1" t="s">
        <v>255</v>
      </c>
      <c r="F224" s="1">
        <v>5</v>
      </c>
      <c r="G224" s="88"/>
      <c r="H224" s="89">
        <f t="shared" si="6"/>
        <v>0</v>
      </c>
      <c r="J224">
        <f t="shared" si="7"/>
        <v>1</v>
      </c>
    </row>
    <row r="225" spans="2:10" ht="43.2" x14ac:dyDescent="0.3">
      <c r="B225" s="85" t="s">
        <v>850</v>
      </c>
      <c r="C225" s="86" t="s">
        <v>851</v>
      </c>
      <c r="D225" s="86" t="s">
        <v>852</v>
      </c>
      <c r="E225" s="1" t="s">
        <v>255</v>
      </c>
      <c r="F225" s="1">
        <v>5</v>
      </c>
      <c r="G225" s="88"/>
      <c r="H225" s="89">
        <f t="shared" si="6"/>
        <v>0</v>
      </c>
      <c r="J225">
        <f t="shared" si="7"/>
        <v>1</v>
      </c>
    </row>
    <row r="226" spans="2:10" ht="43.2" x14ac:dyDescent="0.3">
      <c r="B226" s="85" t="s">
        <v>853</v>
      </c>
      <c r="C226" s="86" t="s">
        <v>854</v>
      </c>
      <c r="D226" s="86" t="s">
        <v>855</v>
      </c>
      <c r="E226" s="1" t="s">
        <v>255</v>
      </c>
      <c r="F226" s="1">
        <v>5</v>
      </c>
      <c r="G226" s="88"/>
      <c r="H226" s="89">
        <f t="shared" si="6"/>
        <v>0</v>
      </c>
      <c r="J226">
        <f t="shared" si="7"/>
        <v>1</v>
      </c>
    </row>
    <row r="227" spans="2:10" x14ac:dyDescent="0.3">
      <c r="B227" s="90"/>
      <c r="C227" s="91"/>
      <c r="D227" s="91"/>
      <c r="E227" s="91"/>
      <c r="F227" s="91"/>
      <c r="G227" s="91"/>
      <c r="H227" s="92"/>
    </row>
    <row r="228" spans="2:10" ht="43.2" x14ac:dyDescent="0.3">
      <c r="B228" s="85" t="s">
        <v>856</v>
      </c>
      <c r="C228" s="86" t="s">
        <v>857</v>
      </c>
      <c r="D228" s="86" t="s">
        <v>858</v>
      </c>
      <c r="E228" s="1" t="s">
        <v>255</v>
      </c>
      <c r="F228" s="1">
        <v>5</v>
      </c>
      <c r="G228" s="88"/>
      <c r="H228" s="89">
        <f t="shared" si="6"/>
        <v>0</v>
      </c>
      <c r="J228">
        <f t="shared" si="7"/>
        <v>1</v>
      </c>
    </row>
    <row r="229" spans="2:10" ht="43.2" x14ac:dyDescent="0.3">
      <c r="B229" s="85" t="s">
        <v>859</v>
      </c>
      <c r="C229" s="86" t="s">
        <v>860</v>
      </c>
      <c r="D229" s="86" t="s">
        <v>861</v>
      </c>
      <c r="E229" s="1" t="s">
        <v>255</v>
      </c>
      <c r="F229" s="1">
        <v>5</v>
      </c>
      <c r="G229" s="88"/>
      <c r="H229" s="89">
        <f t="shared" si="6"/>
        <v>0</v>
      </c>
      <c r="J229">
        <f t="shared" si="7"/>
        <v>1</v>
      </c>
    </row>
    <row r="230" spans="2:10" ht="43.2" x14ac:dyDescent="0.3">
      <c r="B230" s="85" t="s">
        <v>862</v>
      </c>
      <c r="C230" s="86" t="s">
        <v>863</v>
      </c>
      <c r="D230" s="86" t="s">
        <v>864</v>
      </c>
      <c r="E230" s="1" t="s">
        <v>255</v>
      </c>
      <c r="F230" s="1">
        <v>5</v>
      </c>
      <c r="G230" s="88"/>
      <c r="H230" s="89">
        <f t="shared" si="6"/>
        <v>0</v>
      </c>
      <c r="J230">
        <f t="shared" si="7"/>
        <v>1</v>
      </c>
    </row>
    <row r="231" spans="2:10" ht="43.2" x14ac:dyDescent="0.3">
      <c r="B231" s="85" t="s">
        <v>865</v>
      </c>
      <c r="C231" s="86" t="s">
        <v>866</v>
      </c>
      <c r="D231" s="86" t="s">
        <v>867</v>
      </c>
      <c r="E231" s="1" t="s">
        <v>255</v>
      </c>
      <c r="F231" s="1">
        <v>5</v>
      </c>
      <c r="G231" s="88"/>
      <c r="H231" s="89">
        <f t="shared" si="6"/>
        <v>0</v>
      </c>
      <c r="J231">
        <f t="shared" si="7"/>
        <v>1</v>
      </c>
    </row>
    <row r="232" spans="2:10" ht="43.2" x14ac:dyDescent="0.3">
      <c r="B232" s="85" t="s">
        <v>868</v>
      </c>
      <c r="C232" s="86" t="s">
        <v>869</v>
      </c>
      <c r="D232" s="86" t="s">
        <v>870</v>
      </c>
      <c r="E232" s="1" t="s">
        <v>255</v>
      </c>
      <c r="F232" s="1">
        <v>10</v>
      </c>
      <c r="G232" s="88"/>
      <c r="H232" s="89">
        <f t="shared" si="6"/>
        <v>0</v>
      </c>
      <c r="J232">
        <f t="shared" si="7"/>
        <v>1</v>
      </c>
    </row>
    <row r="233" spans="2:10" ht="43.2" x14ac:dyDescent="0.3">
      <c r="B233" s="85" t="s">
        <v>871</v>
      </c>
      <c r="C233" s="86" t="s">
        <v>872</v>
      </c>
      <c r="D233" s="86" t="s">
        <v>873</v>
      </c>
      <c r="E233" s="1" t="s">
        <v>255</v>
      </c>
      <c r="F233" s="1">
        <v>5</v>
      </c>
      <c r="G233" s="88"/>
      <c r="H233" s="89">
        <f t="shared" si="6"/>
        <v>0</v>
      </c>
      <c r="J233">
        <f t="shared" si="7"/>
        <v>1</v>
      </c>
    </row>
    <row r="234" spans="2:10" ht="43.2" x14ac:dyDescent="0.3">
      <c r="B234" s="85" t="s">
        <v>874</v>
      </c>
      <c r="C234" s="86" t="s">
        <v>875</v>
      </c>
      <c r="D234" s="86" t="s">
        <v>876</v>
      </c>
      <c r="E234" s="1" t="s">
        <v>255</v>
      </c>
      <c r="F234" s="1">
        <v>5</v>
      </c>
      <c r="G234" s="88"/>
      <c r="H234" s="89">
        <f t="shared" si="6"/>
        <v>0</v>
      </c>
      <c r="J234">
        <f t="shared" si="7"/>
        <v>1</v>
      </c>
    </row>
    <row r="235" spans="2:10" ht="43.2" x14ac:dyDescent="0.3">
      <c r="B235" s="85" t="s">
        <v>877</v>
      </c>
      <c r="C235" s="86" t="s">
        <v>878</v>
      </c>
      <c r="D235" s="86" t="s">
        <v>879</v>
      </c>
      <c r="E235" s="1" t="s">
        <v>255</v>
      </c>
      <c r="F235" s="1">
        <v>5</v>
      </c>
      <c r="G235" s="88"/>
      <c r="H235" s="89">
        <f t="shared" si="6"/>
        <v>0</v>
      </c>
      <c r="J235">
        <f t="shared" si="7"/>
        <v>1</v>
      </c>
    </row>
    <row r="236" spans="2:10" ht="43.2" x14ac:dyDescent="0.3">
      <c r="B236" s="85" t="s">
        <v>880</v>
      </c>
      <c r="C236" s="86" t="s">
        <v>881</v>
      </c>
      <c r="D236" s="86" t="s">
        <v>882</v>
      </c>
      <c r="E236" s="1" t="s">
        <v>255</v>
      </c>
      <c r="F236" s="1">
        <v>5</v>
      </c>
      <c r="G236" s="88"/>
      <c r="H236" s="89">
        <f t="shared" si="6"/>
        <v>0</v>
      </c>
      <c r="J236">
        <f t="shared" si="7"/>
        <v>1</v>
      </c>
    </row>
    <row r="237" spans="2:10" x14ac:dyDescent="0.3">
      <c r="B237" s="90"/>
      <c r="C237" s="91"/>
      <c r="D237" s="91"/>
      <c r="E237" s="91"/>
      <c r="F237" s="91"/>
      <c r="G237" s="91"/>
      <c r="H237" s="92"/>
    </row>
    <row r="238" spans="2:10" ht="43.2" x14ac:dyDescent="0.3">
      <c r="B238" s="85" t="s">
        <v>883</v>
      </c>
      <c r="C238" s="86" t="s">
        <v>884</v>
      </c>
      <c r="D238" s="86" t="s">
        <v>885</v>
      </c>
      <c r="E238" s="1" t="s">
        <v>255</v>
      </c>
      <c r="F238" s="1">
        <v>5</v>
      </c>
      <c r="G238" s="88"/>
      <c r="H238" s="89">
        <f t="shared" si="6"/>
        <v>0</v>
      </c>
      <c r="J238">
        <f t="shared" si="7"/>
        <v>1</v>
      </c>
    </row>
    <row r="239" spans="2:10" ht="43.2" x14ac:dyDescent="0.3">
      <c r="B239" s="85" t="s">
        <v>886</v>
      </c>
      <c r="C239" s="86" t="s">
        <v>887</v>
      </c>
      <c r="D239" s="86" t="s">
        <v>888</v>
      </c>
      <c r="E239" s="1" t="s">
        <v>255</v>
      </c>
      <c r="F239" s="1">
        <v>5</v>
      </c>
      <c r="G239" s="88"/>
      <c r="H239" s="89">
        <f t="shared" si="6"/>
        <v>0</v>
      </c>
      <c r="J239">
        <f t="shared" si="7"/>
        <v>1</v>
      </c>
    </row>
    <row r="240" spans="2:10" ht="43.2" x14ac:dyDescent="0.3">
      <c r="B240" s="85" t="s">
        <v>889</v>
      </c>
      <c r="C240" s="86" t="s">
        <v>890</v>
      </c>
      <c r="D240" s="86" t="s">
        <v>891</v>
      </c>
      <c r="E240" s="1" t="s">
        <v>255</v>
      </c>
      <c r="F240" s="1">
        <v>5</v>
      </c>
      <c r="G240" s="88"/>
      <c r="H240" s="89">
        <f t="shared" si="6"/>
        <v>0</v>
      </c>
      <c r="J240">
        <f t="shared" si="7"/>
        <v>1</v>
      </c>
    </row>
    <row r="241" spans="2:10" ht="43.2" x14ac:dyDescent="0.3">
      <c r="B241" s="85" t="s">
        <v>892</v>
      </c>
      <c r="C241" s="86" t="s">
        <v>893</v>
      </c>
      <c r="D241" s="86" t="s">
        <v>894</v>
      </c>
      <c r="E241" s="1" t="s">
        <v>255</v>
      </c>
      <c r="F241" s="1">
        <v>5</v>
      </c>
      <c r="G241" s="88"/>
      <c r="H241" s="89">
        <f t="shared" si="6"/>
        <v>0</v>
      </c>
      <c r="J241">
        <f t="shared" si="7"/>
        <v>1</v>
      </c>
    </row>
    <row r="242" spans="2:10" ht="43.2" x14ac:dyDescent="0.3">
      <c r="B242" s="85" t="s">
        <v>895</v>
      </c>
      <c r="C242" s="86" t="s">
        <v>896</v>
      </c>
      <c r="D242" s="86" t="s">
        <v>897</v>
      </c>
      <c r="E242" s="1" t="s">
        <v>255</v>
      </c>
      <c r="F242" s="1">
        <v>5</v>
      </c>
      <c r="G242" s="88"/>
      <c r="H242" s="89">
        <f t="shared" si="6"/>
        <v>0</v>
      </c>
      <c r="J242">
        <f t="shared" si="7"/>
        <v>1</v>
      </c>
    </row>
    <row r="243" spans="2:10" ht="43.2" x14ac:dyDescent="0.3">
      <c r="B243" s="85" t="s">
        <v>898</v>
      </c>
      <c r="C243" s="86" t="s">
        <v>899</v>
      </c>
      <c r="D243" s="86" t="s">
        <v>900</v>
      </c>
      <c r="E243" s="1" t="s">
        <v>255</v>
      </c>
      <c r="F243" s="1">
        <v>5</v>
      </c>
      <c r="G243" s="88"/>
      <c r="H243" s="89">
        <f t="shared" si="6"/>
        <v>0</v>
      </c>
      <c r="J243">
        <f t="shared" si="7"/>
        <v>1</v>
      </c>
    </row>
    <row r="244" spans="2:10" ht="43.2" x14ac:dyDescent="0.3">
      <c r="B244" s="85" t="s">
        <v>901</v>
      </c>
      <c r="C244" s="86" t="s">
        <v>902</v>
      </c>
      <c r="D244" s="86" t="s">
        <v>903</v>
      </c>
      <c r="E244" s="1" t="s">
        <v>255</v>
      </c>
      <c r="F244" s="1">
        <v>5</v>
      </c>
      <c r="G244" s="88"/>
      <c r="H244" s="89">
        <f t="shared" si="6"/>
        <v>0</v>
      </c>
      <c r="J244">
        <f t="shared" si="7"/>
        <v>1</v>
      </c>
    </row>
    <row r="245" spans="2:10" ht="43.2" x14ac:dyDescent="0.3">
      <c r="B245" s="85" t="s">
        <v>904</v>
      </c>
      <c r="C245" s="86" t="s">
        <v>905</v>
      </c>
      <c r="D245" s="86" t="s">
        <v>906</v>
      </c>
      <c r="E245" s="1" t="s">
        <v>255</v>
      </c>
      <c r="F245" s="1">
        <v>5</v>
      </c>
      <c r="G245" s="88"/>
      <c r="H245" s="89">
        <f t="shared" si="6"/>
        <v>0</v>
      </c>
      <c r="J245">
        <f t="shared" si="7"/>
        <v>1</v>
      </c>
    </row>
    <row r="246" spans="2:10" x14ac:dyDescent="0.3">
      <c r="B246" s="90"/>
      <c r="C246" s="91"/>
      <c r="D246" s="91"/>
      <c r="E246" s="91"/>
      <c r="F246" s="91"/>
      <c r="G246" s="91"/>
      <c r="H246" s="92"/>
    </row>
    <row r="247" spans="2:10" ht="43.2" x14ac:dyDescent="0.3">
      <c r="B247" s="85" t="s">
        <v>907</v>
      </c>
      <c r="C247" s="86" t="s">
        <v>908</v>
      </c>
      <c r="D247" s="86" t="s">
        <v>909</v>
      </c>
      <c r="E247" s="1" t="s">
        <v>255</v>
      </c>
      <c r="F247" s="1">
        <v>5</v>
      </c>
      <c r="G247" s="88"/>
      <c r="H247" s="89">
        <f t="shared" si="6"/>
        <v>0</v>
      </c>
      <c r="J247">
        <f t="shared" si="7"/>
        <v>1</v>
      </c>
    </row>
    <row r="248" spans="2:10" ht="43.2" x14ac:dyDescent="0.3">
      <c r="B248" s="85" t="s">
        <v>910</v>
      </c>
      <c r="C248" s="86" t="s">
        <v>911</v>
      </c>
      <c r="D248" s="86" t="s">
        <v>912</v>
      </c>
      <c r="E248" s="1" t="s">
        <v>255</v>
      </c>
      <c r="F248" s="1">
        <v>5</v>
      </c>
      <c r="G248" s="88"/>
      <c r="H248" s="89">
        <f t="shared" si="6"/>
        <v>0</v>
      </c>
      <c r="J248">
        <f t="shared" si="7"/>
        <v>1</v>
      </c>
    </row>
    <row r="249" spans="2:10" ht="43.2" x14ac:dyDescent="0.3">
      <c r="B249" s="85" t="s">
        <v>913</v>
      </c>
      <c r="C249" s="86" t="s">
        <v>914</v>
      </c>
      <c r="D249" s="86" t="s">
        <v>915</v>
      </c>
      <c r="E249" s="1" t="s">
        <v>255</v>
      </c>
      <c r="F249" s="1">
        <v>5</v>
      </c>
      <c r="G249" s="88"/>
      <c r="H249" s="89">
        <f t="shared" si="6"/>
        <v>0</v>
      </c>
      <c r="J249">
        <f t="shared" si="7"/>
        <v>1</v>
      </c>
    </row>
    <row r="250" spans="2:10" ht="43.2" x14ac:dyDescent="0.3">
      <c r="B250" s="85" t="s">
        <v>916</v>
      </c>
      <c r="C250" s="86" t="s">
        <v>917</v>
      </c>
      <c r="D250" s="86" t="s">
        <v>918</v>
      </c>
      <c r="E250" s="1" t="s">
        <v>255</v>
      </c>
      <c r="F250" s="1">
        <v>5</v>
      </c>
      <c r="G250" s="88"/>
      <c r="H250" s="89">
        <f t="shared" si="6"/>
        <v>0</v>
      </c>
      <c r="J250">
        <f t="shared" si="7"/>
        <v>1</v>
      </c>
    </row>
    <row r="251" spans="2:10" ht="43.2" x14ac:dyDescent="0.3">
      <c r="B251" s="85" t="s">
        <v>919</v>
      </c>
      <c r="C251" s="86" t="s">
        <v>920</v>
      </c>
      <c r="D251" s="86" t="s">
        <v>921</v>
      </c>
      <c r="E251" s="1" t="s">
        <v>255</v>
      </c>
      <c r="F251" s="1">
        <v>5</v>
      </c>
      <c r="G251" s="88"/>
      <c r="H251" s="89">
        <f t="shared" si="6"/>
        <v>0</v>
      </c>
      <c r="J251">
        <f t="shared" si="7"/>
        <v>1</v>
      </c>
    </row>
    <row r="252" spans="2:10" ht="43.2" x14ac:dyDescent="0.3">
      <c r="B252" s="85" t="s">
        <v>922</v>
      </c>
      <c r="C252" s="86" t="s">
        <v>923</v>
      </c>
      <c r="D252" s="86" t="s">
        <v>924</v>
      </c>
      <c r="E252" s="1" t="s">
        <v>255</v>
      </c>
      <c r="F252" s="1">
        <v>5</v>
      </c>
      <c r="G252" s="88"/>
      <c r="H252" s="89">
        <f t="shared" si="6"/>
        <v>0</v>
      </c>
      <c r="J252">
        <f t="shared" si="7"/>
        <v>1</v>
      </c>
    </row>
    <row r="253" spans="2:10" ht="43.2" x14ac:dyDescent="0.3">
      <c r="B253" s="85" t="s">
        <v>925</v>
      </c>
      <c r="C253" s="86" t="s">
        <v>926</v>
      </c>
      <c r="D253" s="86" t="s">
        <v>927</v>
      </c>
      <c r="E253" s="1" t="s">
        <v>255</v>
      </c>
      <c r="F253" s="1">
        <v>5</v>
      </c>
      <c r="G253" s="88"/>
      <c r="H253" s="89">
        <f t="shared" si="6"/>
        <v>0</v>
      </c>
      <c r="J253">
        <f t="shared" si="7"/>
        <v>1</v>
      </c>
    </row>
    <row r="254" spans="2:10" ht="43.2" x14ac:dyDescent="0.3">
      <c r="B254" s="85" t="s">
        <v>928</v>
      </c>
      <c r="C254" s="86" t="s">
        <v>929</v>
      </c>
      <c r="D254" s="86" t="s">
        <v>930</v>
      </c>
      <c r="E254" s="1" t="s">
        <v>255</v>
      </c>
      <c r="F254" s="1">
        <v>5</v>
      </c>
      <c r="G254" s="88"/>
      <c r="H254" s="89">
        <f t="shared" si="6"/>
        <v>0</v>
      </c>
      <c r="J254">
        <f t="shared" si="7"/>
        <v>1</v>
      </c>
    </row>
    <row r="255" spans="2:10" x14ac:dyDescent="0.3">
      <c r="B255" s="90"/>
      <c r="C255" s="91"/>
      <c r="D255" s="91"/>
      <c r="E255" s="91"/>
      <c r="F255" s="91"/>
      <c r="G255" s="91"/>
      <c r="H255" s="92"/>
    </row>
    <row r="256" spans="2:10" ht="28.8" x14ac:dyDescent="0.3">
      <c r="B256" s="93" t="s">
        <v>931</v>
      </c>
      <c r="C256" s="94" t="s">
        <v>932</v>
      </c>
      <c r="D256" s="94" t="s">
        <v>933</v>
      </c>
      <c r="E256" s="1" t="s">
        <v>255</v>
      </c>
      <c r="F256" s="1">
        <v>5</v>
      </c>
      <c r="G256" s="88"/>
      <c r="H256" s="89">
        <f t="shared" si="6"/>
        <v>0</v>
      </c>
      <c r="J256">
        <f t="shared" si="7"/>
        <v>1</v>
      </c>
    </row>
    <row r="257" spans="2:10" ht="28.8" x14ac:dyDescent="0.3">
      <c r="B257" s="93" t="s">
        <v>934</v>
      </c>
      <c r="C257" s="94" t="s">
        <v>935</v>
      </c>
      <c r="D257" s="94" t="s">
        <v>936</v>
      </c>
      <c r="E257" s="1" t="s">
        <v>255</v>
      </c>
      <c r="F257" s="1">
        <v>5</v>
      </c>
      <c r="G257" s="88"/>
      <c r="H257" s="89">
        <f t="shared" si="6"/>
        <v>0</v>
      </c>
      <c r="J257">
        <f t="shared" si="7"/>
        <v>1</v>
      </c>
    </row>
    <row r="258" spans="2:10" ht="28.8" x14ac:dyDescent="0.3">
      <c r="B258" s="93" t="s">
        <v>937</v>
      </c>
      <c r="C258" s="94" t="s">
        <v>938</v>
      </c>
      <c r="D258" s="94" t="s">
        <v>939</v>
      </c>
      <c r="E258" s="1" t="s">
        <v>255</v>
      </c>
      <c r="F258" s="1">
        <v>5</v>
      </c>
      <c r="G258" s="88"/>
      <c r="H258" s="89">
        <f t="shared" si="6"/>
        <v>0</v>
      </c>
      <c r="J258">
        <f t="shared" si="7"/>
        <v>1</v>
      </c>
    </row>
    <row r="259" spans="2:10" ht="28.8" x14ac:dyDescent="0.3">
      <c r="B259" s="93" t="s">
        <v>940</v>
      </c>
      <c r="C259" s="94" t="s">
        <v>941</v>
      </c>
      <c r="D259" s="94" t="s">
        <v>942</v>
      </c>
      <c r="E259" s="1" t="s">
        <v>255</v>
      </c>
      <c r="F259" s="1">
        <v>5</v>
      </c>
      <c r="G259" s="88"/>
      <c r="H259" s="89">
        <f t="shared" si="6"/>
        <v>0</v>
      </c>
      <c r="J259">
        <f t="shared" si="7"/>
        <v>1</v>
      </c>
    </row>
    <row r="260" spans="2:10" ht="28.8" x14ac:dyDescent="0.3">
      <c r="B260" s="93" t="s">
        <v>943</v>
      </c>
      <c r="C260" s="94" t="s">
        <v>944</v>
      </c>
      <c r="D260" s="94" t="s">
        <v>945</v>
      </c>
      <c r="E260" s="1" t="s">
        <v>255</v>
      </c>
      <c r="F260" s="1">
        <v>5</v>
      </c>
      <c r="G260" s="88"/>
      <c r="H260" s="89">
        <f t="shared" si="6"/>
        <v>0</v>
      </c>
      <c r="J260">
        <f t="shared" si="7"/>
        <v>1</v>
      </c>
    </row>
    <row r="261" spans="2:10" ht="28.8" x14ac:dyDescent="0.3">
      <c r="B261" s="93" t="s">
        <v>946</v>
      </c>
      <c r="C261" s="94" t="s">
        <v>947</v>
      </c>
      <c r="D261" s="94" t="s">
        <v>948</v>
      </c>
      <c r="E261" s="1" t="s">
        <v>255</v>
      </c>
      <c r="F261" s="1">
        <v>5</v>
      </c>
      <c r="G261" s="88"/>
      <c r="H261" s="89">
        <f t="shared" si="6"/>
        <v>0</v>
      </c>
      <c r="J261">
        <f t="shared" ref="J261:J324" si="8">IF(G261="",1,"0")</f>
        <v>1</v>
      </c>
    </row>
    <row r="262" spans="2:10" ht="28.8" x14ac:dyDescent="0.3">
      <c r="B262" s="93" t="s">
        <v>949</v>
      </c>
      <c r="C262" s="94" t="s">
        <v>950</v>
      </c>
      <c r="D262" s="94" t="s">
        <v>951</v>
      </c>
      <c r="E262" s="1" t="s">
        <v>255</v>
      </c>
      <c r="F262" s="1">
        <v>5</v>
      </c>
      <c r="G262" s="88"/>
      <c r="H262" s="89">
        <f t="shared" ref="H262:H331" si="9">F262*G262</f>
        <v>0</v>
      </c>
      <c r="J262">
        <f t="shared" si="8"/>
        <v>1</v>
      </c>
    </row>
    <row r="263" spans="2:10" ht="28.8" x14ac:dyDescent="0.3">
      <c r="B263" s="93" t="s">
        <v>952</v>
      </c>
      <c r="C263" s="94" t="s">
        <v>953</v>
      </c>
      <c r="D263" s="94" t="s">
        <v>954</v>
      </c>
      <c r="E263" s="1" t="s">
        <v>255</v>
      </c>
      <c r="F263" s="1">
        <v>5</v>
      </c>
      <c r="G263" s="88"/>
      <c r="H263" s="89">
        <f t="shared" si="9"/>
        <v>0</v>
      </c>
      <c r="J263">
        <f t="shared" si="8"/>
        <v>1</v>
      </c>
    </row>
    <row r="264" spans="2:10" ht="28.8" x14ac:dyDescent="0.3">
      <c r="B264" s="93" t="s">
        <v>955</v>
      </c>
      <c r="C264" s="94" t="s">
        <v>956</v>
      </c>
      <c r="D264" s="94" t="s">
        <v>957</v>
      </c>
      <c r="E264" s="1" t="s">
        <v>255</v>
      </c>
      <c r="F264" s="1">
        <v>5</v>
      </c>
      <c r="G264" s="88"/>
      <c r="H264" s="89">
        <f t="shared" si="9"/>
        <v>0</v>
      </c>
      <c r="J264">
        <f t="shared" si="8"/>
        <v>1</v>
      </c>
    </row>
    <row r="265" spans="2:10" x14ac:dyDescent="0.3">
      <c r="B265" s="90"/>
      <c r="C265" s="91"/>
      <c r="D265" s="91"/>
      <c r="E265" s="91"/>
      <c r="F265" s="91"/>
      <c r="G265" s="91"/>
      <c r="H265" s="92"/>
    </row>
    <row r="266" spans="2:10" ht="28.8" x14ac:dyDescent="0.3">
      <c r="B266" s="93" t="s">
        <v>958</v>
      </c>
      <c r="C266" s="94" t="s">
        <v>959</v>
      </c>
      <c r="D266" s="94" t="s">
        <v>960</v>
      </c>
      <c r="E266" s="1" t="s">
        <v>255</v>
      </c>
      <c r="F266" s="1">
        <v>5</v>
      </c>
      <c r="G266" s="88"/>
      <c r="H266" s="89">
        <f t="shared" si="9"/>
        <v>0</v>
      </c>
      <c r="J266">
        <f t="shared" si="8"/>
        <v>1</v>
      </c>
    </row>
    <row r="267" spans="2:10" ht="28.8" x14ac:dyDescent="0.3">
      <c r="B267" s="93" t="s">
        <v>961</v>
      </c>
      <c r="C267" s="94" t="s">
        <v>962</v>
      </c>
      <c r="D267" s="94" t="s">
        <v>963</v>
      </c>
      <c r="E267" s="1" t="s">
        <v>255</v>
      </c>
      <c r="F267" s="1">
        <v>5</v>
      </c>
      <c r="G267" s="88"/>
      <c r="H267" s="89">
        <f t="shared" si="9"/>
        <v>0</v>
      </c>
      <c r="J267">
        <f t="shared" si="8"/>
        <v>1</v>
      </c>
    </row>
    <row r="268" spans="2:10" ht="28.8" x14ac:dyDescent="0.3">
      <c r="B268" s="93" t="s">
        <v>964</v>
      </c>
      <c r="C268" s="94" t="s">
        <v>965</v>
      </c>
      <c r="D268" s="94" t="s">
        <v>966</v>
      </c>
      <c r="E268" s="1" t="s">
        <v>255</v>
      </c>
      <c r="F268" s="1">
        <v>5</v>
      </c>
      <c r="G268" s="88"/>
      <c r="H268" s="89">
        <f t="shared" si="9"/>
        <v>0</v>
      </c>
      <c r="J268">
        <f t="shared" si="8"/>
        <v>1</v>
      </c>
    </row>
    <row r="269" spans="2:10" ht="28.8" x14ac:dyDescent="0.3">
      <c r="B269" s="93" t="s">
        <v>967</v>
      </c>
      <c r="C269" s="94" t="s">
        <v>968</v>
      </c>
      <c r="D269" s="94" t="s">
        <v>969</v>
      </c>
      <c r="E269" s="1" t="s">
        <v>255</v>
      </c>
      <c r="F269" s="1">
        <v>5</v>
      </c>
      <c r="G269" s="88"/>
      <c r="H269" s="89">
        <f t="shared" si="9"/>
        <v>0</v>
      </c>
      <c r="J269">
        <f t="shared" si="8"/>
        <v>1</v>
      </c>
    </row>
    <row r="270" spans="2:10" ht="28.8" x14ac:dyDescent="0.3">
      <c r="B270" s="93" t="s">
        <v>970</v>
      </c>
      <c r="C270" s="94" t="s">
        <v>971</v>
      </c>
      <c r="D270" s="94" t="s">
        <v>972</v>
      </c>
      <c r="E270" s="1" t="s">
        <v>255</v>
      </c>
      <c r="F270" s="1">
        <v>24</v>
      </c>
      <c r="G270" s="88"/>
      <c r="H270" s="89">
        <f t="shared" si="9"/>
        <v>0</v>
      </c>
      <c r="J270">
        <f t="shared" si="8"/>
        <v>1</v>
      </c>
    </row>
    <row r="271" spans="2:10" ht="28.8" x14ac:dyDescent="0.3">
      <c r="B271" s="93" t="s">
        <v>973</v>
      </c>
      <c r="C271" s="94" t="s">
        <v>974</v>
      </c>
      <c r="D271" s="94" t="s">
        <v>975</v>
      </c>
      <c r="E271" s="1" t="s">
        <v>255</v>
      </c>
      <c r="F271" s="1">
        <v>6</v>
      </c>
      <c r="G271" s="88"/>
      <c r="H271" s="89">
        <f t="shared" si="9"/>
        <v>0</v>
      </c>
      <c r="J271">
        <f t="shared" si="8"/>
        <v>1</v>
      </c>
    </row>
    <row r="272" spans="2:10" ht="28.8" x14ac:dyDescent="0.3">
      <c r="B272" s="93" t="s">
        <v>976</v>
      </c>
      <c r="C272" s="94" t="s">
        <v>977</v>
      </c>
      <c r="D272" s="94" t="s">
        <v>978</v>
      </c>
      <c r="E272" s="1" t="s">
        <v>255</v>
      </c>
      <c r="F272" s="1">
        <v>7</v>
      </c>
      <c r="G272" s="88"/>
      <c r="H272" s="89">
        <f t="shared" si="9"/>
        <v>0</v>
      </c>
      <c r="J272">
        <f t="shared" si="8"/>
        <v>1</v>
      </c>
    </row>
    <row r="273" spans="2:10" ht="28.8" x14ac:dyDescent="0.3">
      <c r="B273" s="93" t="s">
        <v>979</v>
      </c>
      <c r="C273" s="94" t="s">
        <v>980</v>
      </c>
      <c r="D273" s="94" t="s">
        <v>981</v>
      </c>
      <c r="E273" s="1" t="s">
        <v>255</v>
      </c>
      <c r="F273" s="1">
        <v>9</v>
      </c>
      <c r="G273" s="88"/>
      <c r="H273" s="89">
        <f t="shared" si="9"/>
        <v>0</v>
      </c>
      <c r="J273">
        <f t="shared" si="8"/>
        <v>1</v>
      </c>
    </row>
    <row r="274" spans="2:10" ht="28.8" x14ac:dyDescent="0.3">
      <c r="B274" s="93" t="s">
        <v>982</v>
      </c>
      <c r="C274" s="94" t="s">
        <v>983</v>
      </c>
      <c r="D274" s="94" t="s">
        <v>984</v>
      </c>
      <c r="E274" s="1" t="s">
        <v>255</v>
      </c>
      <c r="F274" s="1">
        <v>15</v>
      </c>
      <c r="G274" s="88"/>
      <c r="H274" s="89">
        <f t="shared" si="9"/>
        <v>0</v>
      </c>
      <c r="J274">
        <f t="shared" si="8"/>
        <v>1</v>
      </c>
    </row>
    <row r="275" spans="2:10" ht="28.8" x14ac:dyDescent="0.3">
      <c r="B275" s="93" t="s">
        <v>985</v>
      </c>
      <c r="C275" s="94" t="s">
        <v>986</v>
      </c>
      <c r="D275" s="94" t="s">
        <v>987</v>
      </c>
      <c r="E275" s="1" t="s">
        <v>255</v>
      </c>
      <c r="F275" s="1">
        <v>92</v>
      </c>
      <c r="G275" s="88"/>
      <c r="H275" s="89">
        <f t="shared" si="9"/>
        <v>0</v>
      </c>
      <c r="J275">
        <f t="shared" si="8"/>
        <v>1</v>
      </c>
    </row>
    <row r="276" spans="2:10" x14ac:dyDescent="0.3">
      <c r="B276" s="90"/>
      <c r="C276" s="91"/>
      <c r="D276" s="91"/>
      <c r="E276" s="91"/>
      <c r="F276" s="91"/>
      <c r="G276" s="91"/>
      <c r="H276" s="92"/>
    </row>
    <row r="277" spans="2:10" ht="43.2" x14ac:dyDescent="0.3">
      <c r="B277" s="93" t="s">
        <v>988</v>
      </c>
      <c r="C277" s="94" t="s">
        <v>989</v>
      </c>
      <c r="D277" s="94" t="s">
        <v>990</v>
      </c>
      <c r="E277" s="1" t="s">
        <v>255</v>
      </c>
      <c r="F277" s="1">
        <v>5</v>
      </c>
      <c r="G277" s="88"/>
      <c r="H277" s="89">
        <f t="shared" si="9"/>
        <v>0</v>
      </c>
      <c r="J277">
        <f t="shared" si="8"/>
        <v>1</v>
      </c>
    </row>
    <row r="278" spans="2:10" ht="43.2" x14ac:dyDescent="0.3">
      <c r="B278" s="93" t="s">
        <v>991</v>
      </c>
      <c r="C278" s="94" t="s">
        <v>992</v>
      </c>
      <c r="D278" s="94" t="s">
        <v>993</v>
      </c>
      <c r="E278" s="1" t="s">
        <v>255</v>
      </c>
      <c r="F278" s="1">
        <v>5</v>
      </c>
      <c r="G278" s="88"/>
      <c r="H278" s="89">
        <f t="shared" si="9"/>
        <v>0</v>
      </c>
      <c r="J278">
        <f t="shared" si="8"/>
        <v>1</v>
      </c>
    </row>
    <row r="279" spans="2:10" ht="43.2" x14ac:dyDescent="0.3">
      <c r="B279" s="93" t="s">
        <v>994</v>
      </c>
      <c r="C279" s="94" t="s">
        <v>995</v>
      </c>
      <c r="D279" s="94" t="s">
        <v>996</v>
      </c>
      <c r="E279" s="1" t="s">
        <v>255</v>
      </c>
      <c r="F279" s="1">
        <v>5</v>
      </c>
      <c r="G279" s="88"/>
      <c r="H279" s="89">
        <f t="shared" si="9"/>
        <v>0</v>
      </c>
      <c r="J279">
        <f t="shared" si="8"/>
        <v>1</v>
      </c>
    </row>
    <row r="280" spans="2:10" x14ac:dyDescent="0.3">
      <c r="B280" s="90"/>
      <c r="C280" s="91"/>
      <c r="D280" s="91"/>
      <c r="E280" s="91"/>
      <c r="F280" s="91"/>
      <c r="G280" s="91"/>
      <c r="H280" s="92"/>
    </row>
    <row r="281" spans="2:10" ht="43.2" x14ac:dyDescent="0.3">
      <c r="B281" s="93" t="s">
        <v>997</v>
      </c>
      <c r="C281" s="94" t="s">
        <v>998</v>
      </c>
      <c r="D281" s="94" t="s">
        <v>999</v>
      </c>
      <c r="E281" s="1" t="s">
        <v>255</v>
      </c>
      <c r="F281" s="1">
        <v>5</v>
      </c>
      <c r="G281" s="88"/>
      <c r="H281" s="89">
        <f t="shared" si="9"/>
        <v>0</v>
      </c>
      <c r="J281">
        <f t="shared" si="8"/>
        <v>1</v>
      </c>
    </row>
    <row r="282" spans="2:10" ht="43.2" x14ac:dyDescent="0.3">
      <c r="B282" s="93" t="s">
        <v>1000</v>
      </c>
      <c r="C282" s="94" t="s">
        <v>1001</v>
      </c>
      <c r="D282" s="94" t="s">
        <v>1002</v>
      </c>
      <c r="E282" s="1" t="s">
        <v>255</v>
      </c>
      <c r="F282" s="1">
        <v>5</v>
      </c>
      <c r="G282" s="88"/>
      <c r="H282" s="89">
        <f t="shared" si="9"/>
        <v>0</v>
      </c>
      <c r="J282">
        <f t="shared" si="8"/>
        <v>1</v>
      </c>
    </row>
    <row r="283" spans="2:10" ht="43.2" x14ac:dyDescent="0.3">
      <c r="B283" s="93" t="s">
        <v>1003</v>
      </c>
      <c r="C283" s="94" t="s">
        <v>1004</v>
      </c>
      <c r="D283" s="94" t="s">
        <v>1005</v>
      </c>
      <c r="E283" s="1" t="s">
        <v>255</v>
      </c>
      <c r="F283" s="1">
        <v>5</v>
      </c>
      <c r="G283" s="88"/>
      <c r="H283" s="89">
        <f t="shared" si="9"/>
        <v>0</v>
      </c>
      <c r="J283">
        <f t="shared" si="8"/>
        <v>1</v>
      </c>
    </row>
    <row r="284" spans="2:10" x14ac:dyDescent="0.3">
      <c r="B284" s="90"/>
      <c r="C284" s="91"/>
      <c r="D284" s="91"/>
      <c r="E284" s="91"/>
      <c r="F284" s="91"/>
      <c r="G284" s="91"/>
      <c r="H284" s="92"/>
    </row>
    <row r="285" spans="2:10" ht="43.2" x14ac:dyDescent="0.3">
      <c r="B285" s="95" t="s">
        <v>1006</v>
      </c>
      <c r="C285" s="96" t="s">
        <v>1007</v>
      </c>
      <c r="D285" s="96" t="s">
        <v>1008</v>
      </c>
      <c r="E285" s="1" t="s">
        <v>255</v>
      </c>
      <c r="F285" s="1">
        <v>5</v>
      </c>
      <c r="G285" s="88"/>
      <c r="H285" s="89">
        <f t="shared" si="9"/>
        <v>0</v>
      </c>
      <c r="J285">
        <f t="shared" si="8"/>
        <v>1</v>
      </c>
    </row>
    <row r="286" spans="2:10" ht="43.2" x14ac:dyDescent="0.3">
      <c r="B286" s="95" t="s">
        <v>1009</v>
      </c>
      <c r="C286" s="96" t="s">
        <v>1010</v>
      </c>
      <c r="D286" s="96" t="s">
        <v>1011</v>
      </c>
      <c r="E286" s="1" t="s">
        <v>255</v>
      </c>
      <c r="F286" s="1">
        <v>5</v>
      </c>
      <c r="G286" s="88"/>
      <c r="H286" s="89">
        <f t="shared" si="9"/>
        <v>0</v>
      </c>
      <c r="J286">
        <f t="shared" si="8"/>
        <v>1</v>
      </c>
    </row>
    <row r="287" spans="2:10" ht="43.2" x14ac:dyDescent="0.3">
      <c r="B287" s="95" t="s">
        <v>1012</v>
      </c>
      <c r="C287" s="96" t="s">
        <v>1013</v>
      </c>
      <c r="D287" s="96" t="s">
        <v>1014</v>
      </c>
      <c r="E287" s="1" t="s">
        <v>255</v>
      </c>
      <c r="F287" s="1">
        <v>5</v>
      </c>
      <c r="G287" s="88"/>
      <c r="H287" s="89">
        <f t="shared" si="9"/>
        <v>0</v>
      </c>
      <c r="J287">
        <f t="shared" si="8"/>
        <v>1</v>
      </c>
    </row>
    <row r="288" spans="2:10" ht="43.2" x14ac:dyDescent="0.3">
      <c r="B288" s="95" t="s">
        <v>1015</v>
      </c>
      <c r="C288" s="96" t="s">
        <v>1016</v>
      </c>
      <c r="D288" s="96" t="s">
        <v>1017</v>
      </c>
      <c r="E288" s="1" t="s">
        <v>255</v>
      </c>
      <c r="F288" s="1">
        <v>5</v>
      </c>
      <c r="G288" s="88"/>
      <c r="H288" s="89">
        <f t="shared" si="9"/>
        <v>0</v>
      </c>
      <c r="J288">
        <f t="shared" si="8"/>
        <v>1</v>
      </c>
    </row>
    <row r="289" spans="2:10" ht="43.2" x14ac:dyDescent="0.3">
      <c r="B289" s="95" t="s">
        <v>1018</v>
      </c>
      <c r="C289" s="96" t="s">
        <v>1019</v>
      </c>
      <c r="D289" s="96" t="s">
        <v>1020</v>
      </c>
      <c r="E289" s="1" t="s">
        <v>255</v>
      </c>
      <c r="F289" s="1">
        <v>5</v>
      </c>
      <c r="G289" s="88"/>
      <c r="H289" s="89">
        <f t="shared" si="9"/>
        <v>0</v>
      </c>
      <c r="J289">
        <f t="shared" si="8"/>
        <v>1</v>
      </c>
    </row>
    <row r="290" spans="2:10" x14ac:dyDescent="0.3">
      <c r="B290" s="90"/>
      <c r="C290" s="91"/>
      <c r="D290" s="91"/>
      <c r="E290" s="91"/>
      <c r="F290" s="91"/>
      <c r="G290" s="91"/>
      <c r="H290" s="92"/>
    </row>
    <row r="291" spans="2:10" ht="43.2" x14ac:dyDescent="0.3">
      <c r="B291" s="97" t="s">
        <v>1021</v>
      </c>
      <c r="C291" s="98" t="s">
        <v>1022</v>
      </c>
      <c r="D291" s="98" t="s">
        <v>1023</v>
      </c>
      <c r="E291" s="1" t="s">
        <v>1024</v>
      </c>
      <c r="F291" s="1">
        <v>50</v>
      </c>
      <c r="G291" s="88"/>
      <c r="H291" s="89">
        <f t="shared" ref="H291:H317" si="10">F291*G291</f>
        <v>0</v>
      </c>
      <c r="J291">
        <f t="shared" si="8"/>
        <v>1</v>
      </c>
    </row>
    <row r="292" spans="2:10" ht="43.2" x14ac:dyDescent="0.3">
      <c r="B292" s="97" t="s">
        <v>1025</v>
      </c>
      <c r="C292" s="98" t="s">
        <v>1026</v>
      </c>
      <c r="D292" s="98" t="s">
        <v>1027</v>
      </c>
      <c r="E292" s="1" t="s">
        <v>1024</v>
      </c>
      <c r="F292" s="1">
        <v>50</v>
      </c>
      <c r="G292" s="88"/>
      <c r="H292" s="89">
        <f t="shared" si="10"/>
        <v>0</v>
      </c>
      <c r="J292">
        <f t="shared" si="8"/>
        <v>1</v>
      </c>
    </row>
    <row r="293" spans="2:10" ht="43.2" x14ac:dyDescent="0.3">
      <c r="B293" s="97" t="s">
        <v>1028</v>
      </c>
      <c r="C293" s="98" t="s">
        <v>1029</v>
      </c>
      <c r="D293" s="98" t="s">
        <v>1030</v>
      </c>
      <c r="E293" s="1" t="s">
        <v>1024</v>
      </c>
      <c r="F293" s="1">
        <v>50</v>
      </c>
      <c r="G293" s="88"/>
      <c r="H293" s="89">
        <f t="shared" si="10"/>
        <v>0</v>
      </c>
      <c r="J293">
        <f t="shared" si="8"/>
        <v>1</v>
      </c>
    </row>
    <row r="294" spans="2:10" ht="43.2" x14ac:dyDescent="0.3">
      <c r="B294" s="97" t="s">
        <v>1031</v>
      </c>
      <c r="C294" s="98" t="s">
        <v>1032</v>
      </c>
      <c r="D294" s="98" t="s">
        <v>1033</v>
      </c>
      <c r="E294" s="1" t="s">
        <v>1024</v>
      </c>
      <c r="F294" s="1">
        <v>50</v>
      </c>
      <c r="G294" s="88"/>
      <c r="H294" s="89">
        <f t="shared" si="10"/>
        <v>0</v>
      </c>
      <c r="J294">
        <f t="shared" si="8"/>
        <v>1</v>
      </c>
    </row>
    <row r="295" spans="2:10" ht="43.2" x14ac:dyDescent="0.3">
      <c r="B295" s="97" t="s">
        <v>1034</v>
      </c>
      <c r="C295" s="98" t="s">
        <v>1035</v>
      </c>
      <c r="D295" s="98" t="s">
        <v>1036</v>
      </c>
      <c r="E295" s="1" t="s">
        <v>1024</v>
      </c>
      <c r="F295" s="1">
        <v>50</v>
      </c>
      <c r="G295" s="88"/>
      <c r="H295" s="89">
        <f t="shared" si="10"/>
        <v>0</v>
      </c>
      <c r="J295">
        <f t="shared" si="8"/>
        <v>1</v>
      </c>
    </row>
    <row r="296" spans="2:10" ht="43.2" x14ac:dyDescent="0.3">
      <c r="B296" s="97" t="s">
        <v>1037</v>
      </c>
      <c r="C296" s="98" t="s">
        <v>1038</v>
      </c>
      <c r="D296" s="98" t="s">
        <v>1039</v>
      </c>
      <c r="E296" s="1" t="s">
        <v>1024</v>
      </c>
      <c r="F296" s="1">
        <v>50</v>
      </c>
      <c r="G296" s="88"/>
      <c r="H296" s="89">
        <f t="shared" si="10"/>
        <v>0</v>
      </c>
      <c r="J296">
        <f t="shared" si="8"/>
        <v>1</v>
      </c>
    </row>
    <row r="297" spans="2:10" ht="43.2" x14ac:dyDescent="0.3">
      <c r="B297" s="97" t="s">
        <v>1040</v>
      </c>
      <c r="C297" s="98" t="s">
        <v>1041</v>
      </c>
      <c r="D297" s="98" t="s">
        <v>1042</v>
      </c>
      <c r="E297" s="1" t="s">
        <v>1024</v>
      </c>
      <c r="F297" s="1">
        <v>50</v>
      </c>
      <c r="G297" s="88"/>
      <c r="H297" s="89">
        <f t="shared" si="10"/>
        <v>0</v>
      </c>
      <c r="J297">
        <f t="shared" si="8"/>
        <v>1</v>
      </c>
    </row>
    <row r="298" spans="2:10" ht="43.2" x14ac:dyDescent="0.3">
      <c r="B298" s="97" t="s">
        <v>1043</v>
      </c>
      <c r="C298" s="98" t="s">
        <v>1044</v>
      </c>
      <c r="D298" s="98" t="s">
        <v>1045</v>
      </c>
      <c r="E298" s="1" t="s">
        <v>1024</v>
      </c>
      <c r="F298" s="1">
        <v>50</v>
      </c>
      <c r="G298" s="88"/>
      <c r="H298" s="89">
        <f t="shared" si="10"/>
        <v>0</v>
      </c>
      <c r="J298">
        <f t="shared" si="8"/>
        <v>1</v>
      </c>
    </row>
    <row r="299" spans="2:10" ht="43.2" x14ac:dyDescent="0.3">
      <c r="B299" s="97" t="s">
        <v>1046</v>
      </c>
      <c r="C299" s="98" t="s">
        <v>1047</v>
      </c>
      <c r="D299" s="98" t="s">
        <v>1048</v>
      </c>
      <c r="E299" s="1" t="s">
        <v>1024</v>
      </c>
      <c r="F299" s="1">
        <v>50</v>
      </c>
      <c r="G299" s="88"/>
      <c r="H299" s="89">
        <f t="shared" si="10"/>
        <v>0</v>
      </c>
      <c r="J299">
        <f t="shared" si="8"/>
        <v>1</v>
      </c>
    </row>
    <row r="300" spans="2:10" ht="43.2" x14ac:dyDescent="0.3">
      <c r="B300" s="97" t="s">
        <v>1049</v>
      </c>
      <c r="C300" s="98" t="s">
        <v>1050</v>
      </c>
      <c r="D300" s="98" t="s">
        <v>1051</v>
      </c>
      <c r="E300" s="1" t="s">
        <v>1024</v>
      </c>
      <c r="F300" s="1">
        <v>50</v>
      </c>
      <c r="G300" s="88"/>
      <c r="H300" s="89">
        <f t="shared" si="10"/>
        <v>0</v>
      </c>
      <c r="J300">
        <f t="shared" si="8"/>
        <v>1</v>
      </c>
    </row>
    <row r="301" spans="2:10" ht="43.2" x14ac:dyDescent="0.3">
      <c r="B301" s="97" t="s">
        <v>1052</v>
      </c>
      <c r="C301" s="98" t="s">
        <v>1053</v>
      </c>
      <c r="D301" s="98" t="s">
        <v>1054</v>
      </c>
      <c r="E301" s="1" t="s">
        <v>1024</v>
      </c>
      <c r="F301" s="1">
        <v>50</v>
      </c>
      <c r="G301" s="88"/>
      <c r="H301" s="89">
        <f t="shared" si="10"/>
        <v>0</v>
      </c>
      <c r="J301">
        <f t="shared" si="8"/>
        <v>1</v>
      </c>
    </row>
    <row r="302" spans="2:10" ht="43.2" x14ac:dyDescent="0.3">
      <c r="B302" s="97" t="s">
        <v>1055</v>
      </c>
      <c r="C302" s="98" t="s">
        <v>1056</v>
      </c>
      <c r="D302" s="98" t="s">
        <v>1057</v>
      </c>
      <c r="E302" s="1" t="s">
        <v>1024</v>
      </c>
      <c r="F302" s="1">
        <v>50</v>
      </c>
      <c r="G302" s="88"/>
      <c r="H302" s="89">
        <f t="shared" si="10"/>
        <v>0</v>
      </c>
      <c r="J302">
        <f t="shared" si="8"/>
        <v>1</v>
      </c>
    </row>
    <row r="303" spans="2:10" ht="43.2" x14ac:dyDescent="0.3">
      <c r="B303" s="97" t="s">
        <v>1058</v>
      </c>
      <c r="C303" s="98" t="s">
        <v>1059</v>
      </c>
      <c r="D303" s="98" t="s">
        <v>1060</v>
      </c>
      <c r="E303" s="1" t="s">
        <v>1024</v>
      </c>
      <c r="F303" s="1">
        <v>50</v>
      </c>
      <c r="G303" s="88"/>
      <c r="H303" s="89">
        <f t="shared" si="10"/>
        <v>0</v>
      </c>
      <c r="J303">
        <f t="shared" si="8"/>
        <v>1</v>
      </c>
    </row>
    <row r="304" spans="2:10" ht="43.2" x14ac:dyDescent="0.3">
      <c r="B304" s="97" t="s">
        <v>1061</v>
      </c>
      <c r="C304" s="98" t="s">
        <v>1062</v>
      </c>
      <c r="D304" s="98" t="s">
        <v>1063</v>
      </c>
      <c r="E304" s="1" t="s">
        <v>1024</v>
      </c>
      <c r="F304" s="1">
        <v>50</v>
      </c>
      <c r="G304" s="88"/>
      <c r="H304" s="89">
        <f t="shared" si="10"/>
        <v>0</v>
      </c>
      <c r="J304">
        <f t="shared" si="8"/>
        <v>1</v>
      </c>
    </row>
    <row r="305" spans="2:10" ht="43.2" x14ac:dyDescent="0.3">
      <c r="B305" s="97" t="s">
        <v>1064</v>
      </c>
      <c r="C305" s="98" t="s">
        <v>1065</v>
      </c>
      <c r="D305" s="98" t="s">
        <v>1066</v>
      </c>
      <c r="E305" s="1" t="s">
        <v>1024</v>
      </c>
      <c r="F305" s="1">
        <v>50</v>
      </c>
      <c r="G305" s="88"/>
      <c r="H305" s="89">
        <f t="shared" si="10"/>
        <v>0</v>
      </c>
      <c r="J305">
        <f t="shared" si="8"/>
        <v>1</v>
      </c>
    </row>
    <row r="306" spans="2:10" ht="43.2" x14ac:dyDescent="0.3">
      <c r="B306" s="97" t="s">
        <v>1067</v>
      </c>
      <c r="C306" s="98" t="s">
        <v>1068</v>
      </c>
      <c r="D306" s="98" t="s">
        <v>1069</v>
      </c>
      <c r="E306" s="1" t="s">
        <v>1024</v>
      </c>
      <c r="F306" s="1">
        <v>50</v>
      </c>
      <c r="G306" s="88"/>
      <c r="H306" s="89">
        <f t="shared" si="10"/>
        <v>0</v>
      </c>
      <c r="J306">
        <f t="shared" si="8"/>
        <v>1</v>
      </c>
    </row>
    <row r="307" spans="2:10" ht="43.2" x14ac:dyDescent="0.3">
      <c r="B307" s="97" t="s">
        <v>1070</v>
      </c>
      <c r="C307" s="98" t="s">
        <v>1071</v>
      </c>
      <c r="D307" s="98" t="s">
        <v>1072</v>
      </c>
      <c r="E307" s="1" t="s">
        <v>1024</v>
      </c>
      <c r="F307" s="1">
        <v>50</v>
      </c>
      <c r="G307" s="88"/>
      <c r="H307" s="89">
        <f t="shared" si="10"/>
        <v>0</v>
      </c>
      <c r="J307">
        <f t="shared" si="8"/>
        <v>1</v>
      </c>
    </row>
    <row r="308" spans="2:10" ht="43.2" x14ac:dyDescent="0.3">
      <c r="B308" s="97" t="s">
        <v>1073</v>
      </c>
      <c r="C308" s="98" t="s">
        <v>1074</v>
      </c>
      <c r="D308" s="98" t="s">
        <v>1075</v>
      </c>
      <c r="E308" s="1" t="s">
        <v>1024</v>
      </c>
      <c r="F308" s="1">
        <v>50</v>
      </c>
      <c r="G308" s="88"/>
      <c r="H308" s="89">
        <f t="shared" si="10"/>
        <v>0</v>
      </c>
      <c r="J308">
        <f t="shared" si="8"/>
        <v>1</v>
      </c>
    </row>
    <row r="309" spans="2:10" ht="28.8" x14ac:dyDescent="0.3">
      <c r="B309" s="97" t="s">
        <v>1076</v>
      </c>
      <c r="C309" s="98" t="s">
        <v>1077</v>
      </c>
      <c r="D309" s="98" t="s">
        <v>1078</v>
      </c>
      <c r="E309" s="1" t="s">
        <v>1024</v>
      </c>
      <c r="F309" s="1">
        <v>50</v>
      </c>
      <c r="G309" s="88"/>
      <c r="H309" s="89">
        <f t="shared" si="10"/>
        <v>0</v>
      </c>
      <c r="J309">
        <f t="shared" si="8"/>
        <v>1</v>
      </c>
    </row>
    <row r="310" spans="2:10" ht="28.8" x14ac:dyDescent="0.3">
      <c r="B310" s="97" t="s">
        <v>1079</v>
      </c>
      <c r="C310" s="98" t="s">
        <v>1080</v>
      </c>
      <c r="D310" s="98" t="s">
        <v>1081</v>
      </c>
      <c r="E310" s="1" t="s">
        <v>1024</v>
      </c>
      <c r="F310" s="1">
        <v>50</v>
      </c>
      <c r="G310" s="88"/>
      <c r="H310" s="89">
        <f t="shared" si="10"/>
        <v>0</v>
      </c>
      <c r="J310">
        <f t="shared" si="8"/>
        <v>1</v>
      </c>
    </row>
    <row r="311" spans="2:10" ht="28.8" x14ac:dyDescent="0.3">
      <c r="B311" s="97" t="s">
        <v>1082</v>
      </c>
      <c r="C311" s="98" t="s">
        <v>1083</v>
      </c>
      <c r="D311" s="98" t="s">
        <v>1084</v>
      </c>
      <c r="E311" s="1" t="s">
        <v>1024</v>
      </c>
      <c r="F311" s="1">
        <v>50</v>
      </c>
      <c r="G311" s="88"/>
      <c r="H311" s="89">
        <f t="shared" si="10"/>
        <v>0</v>
      </c>
      <c r="J311">
        <f t="shared" si="8"/>
        <v>1</v>
      </c>
    </row>
    <row r="312" spans="2:10" ht="28.8" x14ac:dyDescent="0.3">
      <c r="B312" s="97" t="s">
        <v>1085</v>
      </c>
      <c r="C312" s="98" t="s">
        <v>1086</v>
      </c>
      <c r="D312" s="98" t="s">
        <v>1087</v>
      </c>
      <c r="E312" s="1" t="s">
        <v>1024</v>
      </c>
      <c r="F312" s="1">
        <v>50</v>
      </c>
      <c r="G312" s="88"/>
      <c r="H312" s="89">
        <f t="shared" si="10"/>
        <v>0</v>
      </c>
      <c r="J312">
        <f t="shared" si="8"/>
        <v>1</v>
      </c>
    </row>
    <row r="313" spans="2:10" ht="28.8" x14ac:dyDescent="0.3">
      <c r="B313" s="97" t="s">
        <v>1088</v>
      </c>
      <c r="C313" s="98" t="s">
        <v>1089</v>
      </c>
      <c r="D313" s="98" t="s">
        <v>1090</v>
      </c>
      <c r="E313" s="1" t="s">
        <v>1024</v>
      </c>
      <c r="F313" s="1">
        <v>50</v>
      </c>
      <c r="G313" s="88"/>
      <c r="H313" s="89">
        <f t="shared" si="10"/>
        <v>0</v>
      </c>
      <c r="J313">
        <f t="shared" si="8"/>
        <v>1</v>
      </c>
    </row>
    <row r="314" spans="2:10" ht="28.8" x14ac:dyDescent="0.3">
      <c r="B314" s="97" t="s">
        <v>1091</v>
      </c>
      <c r="C314" s="98" t="s">
        <v>1092</v>
      </c>
      <c r="D314" s="98" t="s">
        <v>1093</v>
      </c>
      <c r="E314" s="1" t="s">
        <v>1024</v>
      </c>
      <c r="F314" s="1">
        <v>50</v>
      </c>
      <c r="G314" s="88"/>
      <c r="H314" s="89">
        <f t="shared" si="10"/>
        <v>0</v>
      </c>
      <c r="J314">
        <f t="shared" si="8"/>
        <v>1</v>
      </c>
    </row>
    <row r="315" spans="2:10" ht="28.8" x14ac:dyDescent="0.3">
      <c r="B315" s="97" t="s">
        <v>1094</v>
      </c>
      <c r="C315" s="98" t="s">
        <v>1095</v>
      </c>
      <c r="D315" s="98" t="s">
        <v>1096</v>
      </c>
      <c r="E315" s="1" t="s">
        <v>1024</v>
      </c>
      <c r="F315" s="1">
        <v>50</v>
      </c>
      <c r="G315" s="88"/>
      <c r="H315" s="89">
        <f t="shared" si="10"/>
        <v>0</v>
      </c>
      <c r="J315">
        <f t="shared" si="8"/>
        <v>1</v>
      </c>
    </row>
    <row r="316" spans="2:10" ht="28.8" x14ac:dyDescent="0.3">
      <c r="B316" s="97" t="s">
        <v>1097</v>
      </c>
      <c r="C316" s="98" t="s">
        <v>1098</v>
      </c>
      <c r="D316" s="98" t="s">
        <v>1099</v>
      </c>
      <c r="E316" s="1" t="s">
        <v>1024</v>
      </c>
      <c r="F316" s="1">
        <v>50</v>
      </c>
      <c r="G316" s="88"/>
      <c r="H316" s="89">
        <f t="shared" si="10"/>
        <v>0</v>
      </c>
      <c r="J316">
        <f t="shared" si="8"/>
        <v>1</v>
      </c>
    </row>
    <row r="317" spans="2:10" ht="28.8" x14ac:dyDescent="0.3">
      <c r="B317" s="97" t="s">
        <v>1100</v>
      </c>
      <c r="C317" s="98" t="s">
        <v>1101</v>
      </c>
      <c r="D317" s="98" t="s">
        <v>1102</v>
      </c>
      <c r="E317" s="1" t="s">
        <v>1024</v>
      </c>
      <c r="F317" s="1">
        <v>50</v>
      </c>
      <c r="G317" s="88"/>
      <c r="H317" s="89">
        <f t="shared" si="10"/>
        <v>0</v>
      </c>
      <c r="J317">
        <f t="shared" si="8"/>
        <v>1</v>
      </c>
    </row>
    <row r="318" spans="2:10" x14ac:dyDescent="0.3">
      <c r="B318" s="90"/>
      <c r="C318" s="91"/>
      <c r="D318" s="91"/>
      <c r="E318" s="91"/>
      <c r="F318" s="91"/>
      <c r="G318" s="91"/>
      <c r="H318" s="92"/>
    </row>
    <row r="319" spans="2:10" ht="43.2" x14ac:dyDescent="0.3">
      <c r="B319" s="100" t="s">
        <v>1103</v>
      </c>
      <c r="C319" s="101" t="s">
        <v>1104</v>
      </c>
      <c r="D319" s="102" t="s">
        <v>1105</v>
      </c>
      <c r="E319" s="1" t="s">
        <v>1106</v>
      </c>
      <c r="F319" s="1">
        <v>10</v>
      </c>
      <c r="G319" s="88"/>
      <c r="H319" s="89">
        <f t="shared" ref="H319" si="11">F319*G319</f>
        <v>0</v>
      </c>
      <c r="J319">
        <f t="shared" si="8"/>
        <v>1</v>
      </c>
    </row>
    <row r="320" spans="2:10" x14ac:dyDescent="0.3">
      <c r="B320" s="90"/>
      <c r="C320" s="91"/>
      <c r="D320" s="91"/>
      <c r="E320" s="91"/>
      <c r="F320" s="91"/>
      <c r="G320" s="91"/>
      <c r="H320" s="92"/>
    </row>
    <row r="321" spans="2:10" ht="43.2" x14ac:dyDescent="0.3">
      <c r="B321" s="103" t="s">
        <v>1107</v>
      </c>
      <c r="C321" s="102" t="s">
        <v>1108</v>
      </c>
      <c r="D321" s="102" t="s">
        <v>1109</v>
      </c>
      <c r="E321" s="1" t="s">
        <v>1128</v>
      </c>
      <c r="F321" s="1">
        <v>10</v>
      </c>
      <c r="G321" s="88"/>
      <c r="H321" s="89">
        <f t="shared" si="9"/>
        <v>0</v>
      </c>
      <c r="J321">
        <f t="shared" si="8"/>
        <v>1</v>
      </c>
    </row>
    <row r="322" spans="2:10" ht="43.2" x14ac:dyDescent="0.3">
      <c r="B322" s="103" t="s">
        <v>1110</v>
      </c>
      <c r="C322" s="102" t="s">
        <v>1111</v>
      </c>
      <c r="D322" s="102" t="s">
        <v>1112</v>
      </c>
      <c r="E322" s="1" t="s">
        <v>1128</v>
      </c>
      <c r="F322" s="1">
        <v>10</v>
      </c>
      <c r="G322" s="88"/>
      <c r="H322" s="89">
        <f t="shared" si="9"/>
        <v>0</v>
      </c>
      <c r="J322">
        <f t="shared" si="8"/>
        <v>1</v>
      </c>
    </row>
    <row r="323" spans="2:10" ht="43.2" x14ac:dyDescent="0.3">
      <c r="B323" s="103" t="s">
        <v>1113</v>
      </c>
      <c r="C323" s="102" t="s">
        <v>1114</v>
      </c>
      <c r="D323" s="102" t="s">
        <v>1115</v>
      </c>
      <c r="E323" s="1" t="s">
        <v>1128</v>
      </c>
      <c r="F323" s="1">
        <v>10</v>
      </c>
      <c r="G323" s="88"/>
      <c r="H323" s="89">
        <f t="shared" si="9"/>
        <v>0</v>
      </c>
      <c r="J323">
        <f t="shared" si="8"/>
        <v>1</v>
      </c>
    </row>
    <row r="324" spans="2:10" ht="43.2" x14ac:dyDescent="0.3">
      <c r="B324" s="103" t="s">
        <v>1116</v>
      </c>
      <c r="C324" s="102" t="s">
        <v>1117</v>
      </c>
      <c r="D324" s="102" t="s">
        <v>1118</v>
      </c>
      <c r="E324" s="1" t="s">
        <v>1128</v>
      </c>
      <c r="F324" s="1">
        <v>10</v>
      </c>
      <c r="G324" s="88"/>
      <c r="H324" s="89">
        <f t="shared" si="9"/>
        <v>0</v>
      </c>
      <c r="J324">
        <f t="shared" si="8"/>
        <v>1</v>
      </c>
    </row>
    <row r="325" spans="2:10" ht="43.2" x14ac:dyDescent="0.3">
      <c r="B325" s="103" t="s">
        <v>1119</v>
      </c>
      <c r="C325" s="102" t="s">
        <v>1120</v>
      </c>
      <c r="D325" s="102" t="s">
        <v>1121</v>
      </c>
      <c r="E325" s="1" t="s">
        <v>1128</v>
      </c>
      <c r="F325" s="1">
        <v>10</v>
      </c>
      <c r="G325" s="88"/>
      <c r="H325" s="89">
        <f t="shared" si="9"/>
        <v>0</v>
      </c>
      <c r="J325">
        <f t="shared" ref="J325:J341" si="12">IF(G325="",1,"0")</f>
        <v>1</v>
      </c>
    </row>
    <row r="326" spans="2:10" ht="43.2" x14ac:dyDescent="0.3">
      <c r="B326" s="103" t="s">
        <v>1122</v>
      </c>
      <c r="C326" s="102" t="s">
        <v>1123</v>
      </c>
      <c r="D326" s="102" t="s">
        <v>1124</v>
      </c>
      <c r="E326" s="1" t="s">
        <v>255</v>
      </c>
      <c r="F326" s="1">
        <v>10</v>
      </c>
      <c r="G326" s="88"/>
      <c r="H326" s="89">
        <f t="shared" si="9"/>
        <v>0</v>
      </c>
      <c r="J326">
        <f t="shared" si="12"/>
        <v>1</v>
      </c>
    </row>
    <row r="327" spans="2:10" x14ac:dyDescent="0.3">
      <c r="B327" s="90"/>
      <c r="C327" s="91"/>
      <c r="D327" s="91"/>
      <c r="E327" s="91"/>
      <c r="F327" s="91"/>
      <c r="G327" s="91"/>
      <c r="H327" s="92"/>
    </row>
    <row r="328" spans="2:10" ht="57.6" x14ac:dyDescent="0.3">
      <c r="B328" s="103" t="s">
        <v>1125</v>
      </c>
      <c r="C328" s="102" t="s">
        <v>1126</v>
      </c>
      <c r="D328" s="102" t="s">
        <v>1127</v>
      </c>
      <c r="E328" s="1" t="s">
        <v>1128</v>
      </c>
      <c r="F328" s="1">
        <v>5</v>
      </c>
      <c r="G328" s="88"/>
      <c r="H328" s="89">
        <f t="shared" si="9"/>
        <v>0</v>
      </c>
      <c r="J328">
        <f t="shared" si="12"/>
        <v>1</v>
      </c>
    </row>
    <row r="329" spans="2:10" ht="57.6" x14ac:dyDescent="0.3">
      <c r="B329" s="103" t="s">
        <v>1129</v>
      </c>
      <c r="C329" s="102" t="s">
        <v>1130</v>
      </c>
      <c r="D329" s="102" t="s">
        <v>1131</v>
      </c>
      <c r="E329" s="1" t="s">
        <v>1132</v>
      </c>
      <c r="F329" s="1">
        <v>5</v>
      </c>
      <c r="G329" s="88"/>
      <c r="H329" s="89">
        <f t="shared" si="9"/>
        <v>0</v>
      </c>
      <c r="J329">
        <f t="shared" si="12"/>
        <v>1</v>
      </c>
    </row>
    <row r="330" spans="2:10" ht="57.6" x14ac:dyDescent="0.3">
      <c r="B330" s="103" t="s">
        <v>1133</v>
      </c>
      <c r="C330" s="102" t="s">
        <v>1134</v>
      </c>
      <c r="D330" s="102" t="s">
        <v>1135</v>
      </c>
      <c r="E330" s="1" t="s">
        <v>1128</v>
      </c>
      <c r="F330" s="1">
        <v>5</v>
      </c>
      <c r="G330" s="88"/>
      <c r="H330" s="89">
        <f t="shared" si="9"/>
        <v>0</v>
      </c>
      <c r="J330">
        <f t="shared" si="12"/>
        <v>1</v>
      </c>
    </row>
    <row r="331" spans="2:10" ht="57.6" x14ac:dyDescent="0.3">
      <c r="B331" s="103" t="s">
        <v>1136</v>
      </c>
      <c r="C331" s="102" t="s">
        <v>1137</v>
      </c>
      <c r="D331" s="102" t="s">
        <v>1138</v>
      </c>
      <c r="E331" s="1" t="s">
        <v>1132</v>
      </c>
      <c r="F331" s="1">
        <v>5</v>
      </c>
      <c r="G331" s="88"/>
      <c r="H331" s="89">
        <f t="shared" si="9"/>
        <v>0</v>
      </c>
      <c r="J331">
        <f t="shared" si="12"/>
        <v>1</v>
      </c>
    </row>
    <row r="332" spans="2:10" x14ac:dyDescent="0.3">
      <c r="B332" s="90"/>
      <c r="C332" s="91"/>
      <c r="D332" s="91"/>
      <c r="E332" s="91"/>
      <c r="F332" s="91"/>
      <c r="G332" s="91"/>
      <c r="H332" s="92"/>
    </row>
    <row r="333" spans="2:10" ht="46.5" customHeight="1" x14ac:dyDescent="0.3">
      <c r="B333" s="133"/>
      <c r="C333" s="134" t="s">
        <v>1139</v>
      </c>
      <c r="D333" s="98"/>
      <c r="E333" s="90"/>
      <c r="F333" s="91"/>
      <c r="G333" s="104"/>
      <c r="H333" s="105"/>
    </row>
    <row r="334" spans="2:10" ht="27.75" customHeight="1" x14ac:dyDescent="0.3">
      <c r="B334" s="135" t="s">
        <v>57</v>
      </c>
      <c r="C334" s="136" t="s">
        <v>1140</v>
      </c>
      <c r="D334" s="98"/>
      <c r="E334" s="1" t="s">
        <v>58</v>
      </c>
      <c r="F334" s="1">
        <v>100</v>
      </c>
      <c r="G334" s="88"/>
      <c r="H334" s="89">
        <f t="shared" ref="H334:H335" si="13">F334*G334</f>
        <v>0</v>
      </c>
      <c r="J334">
        <f t="shared" si="12"/>
        <v>1</v>
      </c>
    </row>
    <row r="335" spans="2:10" ht="24" customHeight="1" x14ac:dyDescent="0.3">
      <c r="B335" s="135" t="s">
        <v>59</v>
      </c>
      <c r="C335" s="136" t="s">
        <v>1141</v>
      </c>
      <c r="D335" s="98"/>
      <c r="E335" s="87" t="s">
        <v>58</v>
      </c>
      <c r="F335" s="1">
        <v>100</v>
      </c>
      <c r="G335" s="88"/>
      <c r="H335" s="89">
        <f t="shared" si="13"/>
        <v>0</v>
      </c>
      <c r="J335">
        <f t="shared" si="12"/>
        <v>1</v>
      </c>
    </row>
    <row r="336" spans="2:10" ht="45" customHeight="1" x14ac:dyDescent="0.3">
      <c r="B336" s="133"/>
      <c r="C336" s="134" t="s">
        <v>1142</v>
      </c>
      <c r="D336" s="98"/>
      <c r="E336" s="90"/>
      <c r="F336" s="91"/>
      <c r="G336" s="104"/>
      <c r="H336" s="105"/>
    </row>
    <row r="337" spans="2:10" ht="45" customHeight="1" x14ac:dyDescent="0.3">
      <c r="B337" s="135" t="s">
        <v>60</v>
      </c>
      <c r="C337" s="136" t="s">
        <v>61</v>
      </c>
      <c r="D337" s="98"/>
      <c r="E337" s="1" t="s">
        <v>1143</v>
      </c>
      <c r="F337" s="106"/>
      <c r="G337" s="107">
        <v>1000</v>
      </c>
      <c r="H337" s="89">
        <v>1000</v>
      </c>
      <c r="J337" t="str">
        <f>IF(G337="",1,"0")</f>
        <v>0</v>
      </c>
    </row>
    <row r="338" spans="2:10" ht="45" customHeight="1" x14ac:dyDescent="0.3">
      <c r="B338" s="135" t="s">
        <v>63</v>
      </c>
      <c r="C338" s="136" t="s">
        <v>64</v>
      </c>
      <c r="D338" s="98"/>
      <c r="E338" s="87" t="s">
        <v>1144</v>
      </c>
      <c r="F338" s="106"/>
      <c r="G338" s="108"/>
      <c r="H338" s="89">
        <f>H337*G338</f>
        <v>0</v>
      </c>
      <c r="J338">
        <f>IF(G338="",1,"0")</f>
        <v>1</v>
      </c>
    </row>
    <row r="339" spans="2:10" ht="45" customHeight="1" x14ac:dyDescent="0.3">
      <c r="B339" s="135" t="s">
        <v>66</v>
      </c>
      <c r="C339" s="136" t="s">
        <v>67</v>
      </c>
      <c r="D339" s="109" t="s">
        <v>62</v>
      </c>
      <c r="E339" s="1" t="s">
        <v>1143</v>
      </c>
      <c r="F339" s="106"/>
      <c r="G339" s="107">
        <v>1000</v>
      </c>
      <c r="H339" s="89">
        <v>1000</v>
      </c>
      <c r="J339" t="str">
        <f>IF(G339="",1,"0")</f>
        <v>0</v>
      </c>
    </row>
    <row r="340" spans="2:10" ht="45" customHeight="1" x14ac:dyDescent="0.3">
      <c r="B340" s="135" t="s">
        <v>68</v>
      </c>
      <c r="C340" s="136" t="s">
        <v>69</v>
      </c>
      <c r="D340" s="109" t="s">
        <v>65</v>
      </c>
      <c r="E340" s="87" t="s">
        <v>1144</v>
      </c>
      <c r="F340" s="106"/>
      <c r="G340" s="108"/>
      <c r="H340" s="89">
        <f>H339*G340</f>
        <v>0</v>
      </c>
      <c r="J340">
        <f t="shared" si="12"/>
        <v>1</v>
      </c>
    </row>
    <row r="341" spans="2:10" ht="45" customHeight="1" x14ac:dyDescent="0.3">
      <c r="B341" s="135" t="s">
        <v>70</v>
      </c>
      <c r="C341" s="136" t="s">
        <v>1145</v>
      </c>
      <c r="D341" s="109" t="s">
        <v>62</v>
      </c>
      <c r="E341" s="1" t="s">
        <v>1143</v>
      </c>
      <c r="F341" s="106"/>
      <c r="G341" s="107">
        <v>2000</v>
      </c>
      <c r="H341" s="89">
        <v>2000</v>
      </c>
      <c r="J341" t="str">
        <f t="shared" si="12"/>
        <v>0</v>
      </c>
    </row>
    <row r="342" spans="2:10" ht="45" customHeight="1" x14ac:dyDescent="0.3">
      <c r="B342" s="135" t="s">
        <v>71</v>
      </c>
      <c r="C342" s="136" t="s">
        <v>72</v>
      </c>
      <c r="D342" s="109" t="s">
        <v>65</v>
      </c>
      <c r="E342" s="87" t="s">
        <v>1144</v>
      </c>
      <c r="F342" s="106"/>
      <c r="G342" s="108"/>
      <c r="H342" s="89">
        <f>H341*G342</f>
        <v>0</v>
      </c>
      <c r="J342">
        <f>IF(G342="",1,"0")</f>
        <v>1</v>
      </c>
    </row>
    <row r="343" spans="2:10" x14ac:dyDescent="0.3">
      <c r="B343" s="90"/>
      <c r="C343" s="91"/>
      <c r="D343" s="91"/>
      <c r="E343" s="91"/>
      <c r="F343" s="91"/>
      <c r="G343" s="91"/>
      <c r="H343" s="92"/>
    </row>
    <row r="344" spans="2:10" ht="78" customHeight="1" x14ac:dyDescent="0.3">
      <c r="B344" s="110" t="s">
        <v>1146</v>
      </c>
      <c r="C344" s="111" t="s">
        <v>1147</v>
      </c>
      <c r="D344" s="111" t="s">
        <v>1148</v>
      </c>
      <c r="E344" s="87" t="s">
        <v>1144</v>
      </c>
      <c r="F344" s="112" t="s">
        <v>1149</v>
      </c>
      <c r="G344" s="113"/>
      <c r="H344" s="89"/>
      <c r="J344">
        <f>IF(G344="",1,"0")</f>
        <v>1</v>
      </c>
    </row>
    <row r="345" spans="2:10" ht="11.25" customHeight="1" x14ac:dyDescent="0.3">
      <c r="B345" s="114"/>
      <c r="C345" s="115"/>
      <c r="D345" s="115"/>
      <c r="E345" s="115"/>
      <c r="F345" s="116"/>
      <c r="G345" s="117"/>
      <c r="H345" s="118"/>
    </row>
    <row r="346" spans="2:10" ht="23.25" customHeight="1" x14ac:dyDescent="0.3">
      <c r="E346" s="114" t="s">
        <v>1150</v>
      </c>
      <c r="F346" s="119" t="s">
        <v>1151</v>
      </c>
      <c r="G346" s="106"/>
      <c r="H346" s="120">
        <f>SUM(H4:H331)+SUM(H334:H335,H337:H342)</f>
        <v>4000</v>
      </c>
      <c r="J346" t="str">
        <f>IF(H346="",1,"0")</f>
        <v>0</v>
      </c>
    </row>
    <row r="347" spans="2:10" ht="43.2" x14ac:dyDescent="0.3">
      <c r="E347" s="114" t="s">
        <v>1152</v>
      </c>
      <c r="F347" s="115" t="s">
        <v>1153</v>
      </c>
      <c r="G347" s="108"/>
      <c r="H347" s="120">
        <f>IFERROR(H346+SUM(H346*G347),0)</f>
        <v>4000</v>
      </c>
      <c r="J347">
        <f>IF(G347="",1,"0")</f>
        <v>1</v>
      </c>
    </row>
    <row r="348" spans="2:10" ht="43.8" thickBot="1" x14ac:dyDescent="0.35">
      <c r="E348" s="114" t="s">
        <v>1154</v>
      </c>
      <c r="F348" s="121" t="s">
        <v>1155</v>
      </c>
      <c r="G348" s="108"/>
      <c r="H348" s="131">
        <f>IFERROR(H347+SUM(H347*G348),0)</f>
        <v>4000</v>
      </c>
      <c r="J348">
        <f>IF(G348="",1,"0")</f>
        <v>1</v>
      </c>
    </row>
    <row r="349" spans="2:10" ht="28.5" customHeight="1" thickBot="1" x14ac:dyDescent="0.35">
      <c r="B349" s="173" t="s">
        <v>1156</v>
      </c>
      <c r="C349" s="173"/>
      <c r="D349" s="173"/>
      <c r="E349" s="173"/>
      <c r="F349" s="173"/>
      <c r="G349" s="174"/>
      <c r="H349" s="132">
        <f>SUM(H346:H348)</f>
        <v>12000</v>
      </c>
      <c r="I349" s="99"/>
      <c r="J349" t="str">
        <f>IF(H349="",1,"0")</f>
        <v>0</v>
      </c>
    </row>
    <row r="350" spans="2:10" ht="15" customHeight="1" x14ac:dyDescent="0.3">
      <c r="F350" s="99"/>
      <c r="G350" s="99"/>
    </row>
    <row r="351" spans="2:10" ht="15" customHeight="1" x14ac:dyDescent="0.3"/>
    <row r="352" spans="2:10" x14ac:dyDescent="0.3">
      <c r="C352" s="115"/>
    </row>
    <row r="353" spans="3:10" x14ac:dyDescent="0.3">
      <c r="C353" s="72" t="s">
        <v>73</v>
      </c>
      <c r="D353" s="169"/>
      <c r="E353" s="170"/>
      <c r="F353" s="170"/>
      <c r="G353" s="171"/>
      <c r="J353">
        <f>IF(D353="",1,"0")</f>
        <v>1</v>
      </c>
    </row>
    <row r="354" spans="3:10" x14ac:dyDescent="0.3">
      <c r="C354" s="67"/>
      <c r="D354" s="68"/>
      <c r="E354" s="68"/>
      <c r="F354" s="67"/>
      <c r="G354" s="68"/>
    </row>
    <row r="355" spans="3:10" x14ac:dyDescent="0.3">
      <c r="C355" s="72" t="s">
        <v>74</v>
      </c>
      <c r="D355" s="175"/>
      <c r="E355" s="176"/>
      <c r="F355" s="176"/>
      <c r="G355" s="177"/>
      <c r="J355">
        <f>IF(D355="",1,"0")</f>
        <v>1</v>
      </c>
    </row>
    <row r="356" spans="3:10" x14ac:dyDescent="0.3">
      <c r="C356" s="67"/>
      <c r="D356" s="178"/>
      <c r="E356" s="179"/>
      <c r="F356" s="179"/>
      <c r="G356" s="180"/>
    </row>
    <row r="357" spans="3:10" x14ac:dyDescent="0.3">
      <c r="C357" s="67"/>
      <c r="D357" s="68"/>
      <c r="E357" s="68"/>
      <c r="F357" s="67"/>
      <c r="G357" s="68"/>
    </row>
    <row r="358" spans="3:10" x14ac:dyDescent="0.3">
      <c r="C358" s="72" t="s">
        <v>75</v>
      </c>
      <c r="D358" s="175"/>
      <c r="E358" s="176"/>
      <c r="F358" s="176"/>
      <c r="G358" s="177"/>
      <c r="J358">
        <f>IF(D358="",1,"0")</f>
        <v>1</v>
      </c>
    </row>
    <row r="359" spans="3:10" x14ac:dyDescent="0.3">
      <c r="C359" s="67"/>
      <c r="D359" s="181"/>
      <c r="E359" s="182"/>
      <c r="F359" s="182"/>
      <c r="G359" s="183"/>
    </row>
    <row r="360" spans="3:10" x14ac:dyDescent="0.3">
      <c r="C360" s="67"/>
      <c r="D360" s="181"/>
      <c r="E360" s="182"/>
      <c r="F360" s="182"/>
      <c r="G360" s="183"/>
    </row>
    <row r="361" spans="3:10" x14ac:dyDescent="0.3">
      <c r="C361" s="67"/>
      <c r="D361" s="181"/>
      <c r="E361" s="182"/>
      <c r="F361" s="182"/>
      <c r="G361" s="183"/>
    </row>
    <row r="362" spans="3:10" x14ac:dyDescent="0.3">
      <c r="C362" s="67"/>
      <c r="D362" s="181"/>
      <c r="E362" s="182"/>
      <c r="F362" s="182"/>
      <c r="G362" s="183"/>
    </row>
    <row r="363" spans="3:10" x14ac:dyDescent="0.3">
      <c r="C363" s="67"/>
      <c r="D363" s="178"/>
      <c r="E363" s="179"/>
      <c r="F363" s="179"/>
      <c r="G363" s="180"/>
    </row>
    <row r="364" spans="3:10" x14ac:dyDescent="0.3">
      <c r="C364" s="67"/>
      <c r="D364" s="68"/>
      <c r="E364" s="68"/>
      <c r="F364" s="67"/>
      <c r="G364" s="68"/>
    </row>
    <row r="365" spans="3:10" x14ac:dyDescent="0.3">
      <c r="C365" s="72" t="s">
        <v>76</v>
      </c>
      <c r="D365" s="169"/>
      <c r="E365" s="170"/>
      <c r="F365" s="170"/>
      <c r="G365" s="171"/>
      <c r="J365">
        <f>IF(D365="",1,"0")</f>
        <v>1</v>
      </c>
    </row>
    <row r="366" spans="3:10" x14ac:dyDescent="0.3">
      <c r="C366" s="72"/>
      <c r="D366" s="68"/>
      <c r="E366" s="68"/>
      <c r="F366" s="67"/>
      <c r="G366" s="68"/>
    </row>
    <row r="367" spans="3:10" x14ac:dyDescent="0.3">
      <c r="C367" s="72" t="s">
        <v>77</v>
      </c>
      <c r="D367" s="169"/>
      <c r="E367" s="170"/>
      <c r="F367" s="170"/>
      <c r="G367" s="171"/>
      <c r="J367">
        <f>IF(D367="",1,"0")</f>
        <v>1</v>
      </c>
    </row>
    <row r="368" spans="3:10" x14ac:dyDescent="0.3">
      <c r="C368" s="72"/>
      <c r="D368" s="68"/>
      <c r="E368" s="68"/>
      <c r="F368" s="67"/>
      <c r="G368" s="68"/>
    </row>
    <row r="369" spans="3:10" x14ac:dyDescent="0.3">
      <c r="C369" s="72" t="s">
        <v>1157</v>
      </c>
      <c r="D369" s="169"/>
      <c r="E369" s="170"/>
      <c r="F369" s="170"/>
      <c r="G369" s="171"/>
      <c r="J369">
        <f>IF(D369="",1,"0")</f>
        <v>1</v>
      </c>
    </row>
    <row r="370" spans="3:10" x14ac:dyDescent="0.3">
      <c r="C370" s="72"/>
      <c r="D370" s="68"/>
      <c r="E370" s="68"/>
      <c r="F370" s="67"/>
      <c r="G370" s="68"/>
    </row>
    <row r="371" spans="3:10" x14ac:dyDescent="0.3">
      <c r="C371" s="72" t="s">
        <v>78</v>
      </c>
      <c r="D371" s="169"/>
      <c r="E371" s="170"/>
      <c r="F371" s="170"/>
      <c r="G371" s="171"/>
      <c r="J371">
        <f>IF(D371="",1,"0")</f>
        <v>1</v>
      </c>
    </row>
    <row r="372" spans="3:10" x14ac:dyDescent="0.3">
      <c r="C372" s="67"/>
      <c r="D372" s="68"/>
      <c r="E372" s="68"/>
      <c r="F372" s="67"/>
      <c r="G372" s="68"/>
    </row>
  </sheetData>
  <sheetProtection algorithmName="SHA-512" hashValue="BngP1DqWrI3Ffl2uNOs3xPUewhCvqutTFZeAk69TJhqgBRBOlf9TGItIkGeQib4xnDNRvI3oocfjLjNQoE9vOw==" saltValue="hMcpQdNtvfTDIiNLlVN3qw==" spinCount="100000" sheet="1" objects="1" scenarios="1"/>
  <protectedRanges>
    <protectedRange password="D5C5" sqref="C2 F2:H2" name="Range1"/>
  </protectedRanges>
  <mergeCells count="9">
    <mergeCell ref="D367:G367"/>
    <mergeCell ref="D369:G369"/>
    <mergeCell ref="D371:G371"/>
    <mergeCell ref="C2:H2"/>
    <mergeCell ref="B349:G349"/>
    <mergeCell ref="D353:G353"/>
    <mergeCell ref="D355:G356"/>
    <mergeCell ref="D358:G363"/>
    <mergeCell ref="D365:G365"/>
  </mergeCells>
  <hyperlinks>
    <hyperlink ref="C2:H2" location="'Navigation Page'!A1" display="Press here to return to the main page" xr:uid="{D6A1B4F3-B5DE-4C4F-AB7D-C2902E19A2C3}"/>
  </hyperlinks>
  <pageMargins left="0.7" right="0.7" top="0.75" bottom="0.75" header="0.3" footer="0.3"/>
  <pageSetup paperSize="9" scale="68" orientation="portrait" r:id="rId1"/>
  <rowBreaks count="14" manualBreakCount="14">
    <brk id="58" min="1" max="7" man="1"/>
    <brk id="80" min="1" max="7" man="1"/>
    <brk id="99" min="1" max="7" man="1"/>
    <brk id="117" min="1" max="7" man="1"/>
    <brk id="137" min="1" max="7" man="1"/>
    <brk id="157" min="1" max="7" man="1"/>
    <brk id="175" min="1" max="7" man="1"/>
    <brk id="197" min="1" max="7" man="1"/>
    <brk id="217" min="1" max="7" man="1"/>
    <brk id="237" min="1" max="7" man="1"/>
    <brk id="255" min="1" max="7" man="1"/>
    <brk id="284" min="1" max="7" man="1"/>
    <brk id="307" min="1" max="7" man="1"/>
    <brk id="331" min="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845BB-46BA-4202-8888-5FE6888D9471}">
  <dimension ref="A1:F18"/>
  <sheetViews>
    <sheetView showGridLines="0" zoomScale="55" zoomScaleNormal="55" workbookViewId="0">
      <selection activeCell="B10" sqref="B10:B14"/>
    </sheetView>
  </sheetViews>
  <sheetFormatPr defaultColWidth="9.109375" defaultRowHeight="14.4" x14ac:dyDescent="0.3"/>
  <cols>
    <col min="1" max="1" width="4.109375" style="35" customWidth="1"/>
    <col min="2" max="2" width="244.6640625" customWidth="1"/>
    <col min="4" max="4" width="74.6640625" customWidth="1"/>
    <col min="6" max="6" width="9.109375" hidden="1" customWidth="1"/>
  </cols>
  <sheetData>
    <row r="1" spans="1:6" s="3" customFormat="1" ht="21" x14ac:dyDescent="0.4">
      <c r="A1" s="18">
        <f>SUM(A2:A22)</f>
        <v>1</v>
      </c>
      <c r="B1" s="52" t="s">
        <v>79</v>
      </c>
      <c r="C1" s="36"/>
      <c r="D1" s="36"/>
    </row>
    <row r="2" spans="1:6" s="3" customFormat="1" ht="5.25" customHeight="1" x14ac:dyDescent="0.35">
      <c r="A2" s="18"/>
    </row>
    <row r="3" spans="1:6" s="38" customFormat="1" ht="23.4" x14ac:dyDescent="0.45">
      <c r="A3" s="37"/>
      <c r="B3" s="19" t="s">
        <v>53</v>
      </c>
    </row>
    <row r="4" spans="1:6" s="3" customFormat="1" ht="5.25" customHeight="1" x14ac:dyDescent="0.35">
      <c r="A4" s="18"/>
    </row>
    <row r="5" spans="1:6" ht="25.8" x14ac:dyDescent="0.5">
      <c r="B5" s="39" t="str">
        <f>'Navigation Page'!$B$16</f>
        <v>Question 1</v>
      </c>
    </row>
    <row r="6" spans="1:6" ht="25.8" x14ac:dyDescent="0.5">
      <c r="B6" s="39" t="str">
        <f>"Maximum Achievable Score is "&amp;TEXT('Input Page'!F6,"0")</f>
        <v>Maximum Achievable Score is 30</v>
      </c>
    </row>
    <row r="7" spans="1:6" ht="83.25" customHeight="1" x14ac:dyDescent="0.3">
      <c r="B7" s="51" t="str">
        <f>VLOOKUP(B5,'Input Page'!$B:$D,2,FALSE)</f>
        <v>i) Please provide an outline programme for your contract mobilisation and your approach to delivering Year 1 works including mobilisation, staff, vehicles, equipment, safe working practices etc.
ii) Please include how you will track progress across the course of each year and whether you use any technology to achieve this?</v>
      </c>
      <c r="F7" s="40">
        <v>700</v>
      </c>
    </row>
    <row r="8" spans="1:6" ht="18" x14ac:dyDescent="0.35">
      <c r="B8" s="41" t="str">
        <f>"Maximum no of words (plus any supporting documentation) = "&amp;F7</f>
        <v>Maximum no of words (plus any supporting documentation) = 700</v>
      </c>
    </row>
    <row r="9" spans="1:6" ht="5.25" customHeight="1" x14ac:dyDescent="0.3"/>
    <row r="10" spans="1:6" ht="234.75" customHeight="1" x14ac:dyDescent="0.3">
      <c r="A10" s="23">
        <f>IFERROR(VLOOKUP(B10,'Data Validation'!$B$19:$C$22,2,FALSE),0)</f>
        <v>1</v>
      </c>
      <c r="B10" s="184" t="s">
        <v>80</v>
      </c>
      <c r="F10">
        <f>IF(B10="",0,LEN(TRIM(B10))-LEN(SUBSTITUTE(B10," ",""))+1)</f>
        <v>3</v>
      </c>
    </row>
    <row r="11" spans="1:6" ht="234.75" customHeight="1" x14ac:dyDescent="0.3">
      <c r="A11" s="23"/>
      <c r="B11" s="185"/>
    </row>
    <row r="12" spans="1:6" ht="234.75" customHeight="1" x14ac:dyDescent="0.3">
      <c r="A12" s="23"/>
      <c r="B12" s="185"/>
    </row>
    <row r="13" spans="1:6" ht="234.75" customHeight="1" x14ac:dyDescent="0.3">
      <c r="A13" s="23"/>
      <c r="B13" s="185"/>
    </row>
    <row r="14" spans="1:6" ht="234.75" customHeight="1" x14ac:dyDescent="0.3">
      <c r="A14" s="23"/>
      <c r="B14" s="185"/>
    </row>
    <row r="16" spans="1:6" ht="18" x14ac:dyDescent="0.35">
      <c r="B16" s="42" t="str">
        <f>"Number of words used = "&amp;F10</f>
        <v>Number of words used = 3</v>
      </c>
    </row>
    <row r="18" spans="2:2" ht="21" x14ac:dyDescent="0.4">
      <c r="B18" s="43" t="str">
        <f>IF($F$10&gt;$F$7,"ERROR MAXIMUM NUMBER OF WORDS HAS BEEN EXCEEDED","WORDS WITHIN MAXIMUM LIMIT")</f>
        <v>WORDS WITHIN MAXIMUM LIMIT</v>
      </c>
    </row>
  </sheetData>
  <sheetProtection algorithmName="SHA-512" hashValue="mvfoTeuOWtZaBJTe9vAyMYwLmCEhUQZ5n3POAF9b3Cjj6+2+XgFyHgBxE761/4Zaga8WtxqDTLZEO8+3Ot1NzA==" saltValue="UBK7eKFeYfpNxIx6BUAdXw==" spinCount="100000" sheet="1"/>
  <mergeCells count="1">
    <mergeCell ref="B10:B14"/>
  </mergeCells>
  <hyperlinks>
    <hyperlink ref="B3" location="'Navigation Page'!A1" display="Press here to return to the main page" xr:uid="{BD572630-3971-4BAE-A6FC-7F42A1CC0A00}"/>
  </hyperlinks>
  <pageMargins left="0.25" right="0.25" top="0.75" bottom="0.7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E4566-8888-4647-A769-336D1F8F95F2}">
  <dimension ref="A1:F18"/>
  <sheetViews>
    <sheetView showGridLines="0" showRowColHeaders="0" zoomScale="70" zoomScaleNormal="70" workbookViewId="0">
      <pane ySplit="3" topLeftCell="A4" activePane="bottomLeft" state="frozen"/>
      <selection activeCell="I10" sqref="I10"/>
      <selection pane="bottomLeft" activeCell="B10" sqref="B10:B14"/>
    </sheetView>
  </sheetViews>
  <sheetFormatPr defaultColWidth="9.109375" defaultRowHeight="14.4" x14ac:dyDescent="0.3"/>
  <cols>
    <col min="1" max="1" width="4.109375" style="35" customWidth="1"/>
    <col min="2" max="2" width="244.6640625" customWidth="1"/>
    <col min="4" max="4" width="74.6640625" customWidth="1"/>
    <col min="6" max="6" width="9.109375" hidden="1" customWidth="1"/>
  </cols>
  <sheetData>
    <row r="1" spans="1:6" s="3" customFormat="1" ht="21" x14ac:dyDescent="0.4">
      <c r="A1" s="18">
        <f>SUM(A2:A22)</f>
        <v>1</v>
      </c>
      <c r="B1" s="52" t="s">
        <v>79</v>
      </c>
      <c r="C1" s="36"/>
      <c r="D1" s="36"/>
    </row>
    <row r="2" spans="1:6" s="3" customFormat="1" ht="5.25" customHeight="1" x14ac:dyDescent="0.35">
      <c r="A2" s="18"/>
    </row>
    <row r="3" spans="1:6" s="38" customFormat="1" ht="23.4" x14ac:dyDescent="0.45">
      <c r="A3" s="37"/>
      <c r="B3" s="19" t="s">
        <v>53</v>
      </c>
    </row>
    <row r="4" spans="1:6" s="3" customFormat="1" ht="5.25" customHeight="1" x14ac:dyDescent="0.35">
      <c r="A4" s="18"/>
    </row>
    <row r="5" spans="1:6" ht="25.8" x14ac:dyDescent="0.5">
      <c r="B5" s="39" t="str">
        <f>'Navigation Page'!$B$17</f>
        <v>Question 2</v>
      </c>
    </row>
    <row r="6" spans="1:6" ht="25.8" x14ac:dyDescent="0.5">
      <c r="B6" s="39" t="str">
        <f>"Maximum Achievable Score is "&amp;TEXT('Input Page'!F7,"0")</f>
        <v>Maximum Achievable Score is 20</v>
      </c>
    </row>
    <row r="7" spans="1:6" ht="128.25" customHeight="1" x14ac:dyDescent="0.3">
      <c r="B7" s="51" t="str">
        <f>VLOOKUP(B5,'Input Page'!$B:$D,2,FALSE)</f>
        <v>i) Please provide the full names and details of all technical and trade associations that your organisation is a fully registered member of such as Arboricutural Accreditation and details of all trade licenses held by your organisation.
ii) Please self-certify that your organisation will be able to provide Havebury with copies of any relevant certification, including association registration, ISO accreditation or equivalent and trade licenses in advance of entering into the contract.  
If the relevant documentary evidence is not provided upon request and without delay Havebury reserve the right to amend the contract award decision and award to the next compliant bidder.</v>
      </c>
      <c r="F7" s="40">
        <v>400</v>
      </c>
    </row>
    <row r="8" spans="1:6" ht="18" x14ac:dyDescent="0.35">
      <c r="B8" s="41" t="str">
        <f>"Maximum no of words = "&amp;F7</f>
        <v>Maximum no of words = 400</v>
      </c>
    </row>
    <row r="9" spans="1:6" ht="5.25" customHeight="1" x14ac:dyDescent="0.3"/>
    <row r="10" spans="1:6" ht="234.75" customHeight="1" x14ac:dyDescent="0.3">
      <c r="A10" s="23">
        <f>IFERROR(VLOOKUP(B10,'Data Validation'!$B$19:$C$22,2,FALSE),0)</f>
        <v>1</v>
      </c>
      <c r="B10" s="184" t="s">
        <v>80</v>
      </c>
      <c r="F10">
        <f>IF(B10="",0,LEN(TRIM(B10))-LEN(SUBSTITUTE(B10," ",""))+1)</f>
        <v>3</v>
      </c>
    </row>
    <row r="11" spans="1:6" ht="234.75" customHeight="1" x14ac:dyDescent="0.3">
      <c r="A11" s="23"/>
      <c r="B11" s="185"/>
    </row>
    <row r="12" spans="1:6" ht="234.75" customHeight="1" x14ac:dyDescent="0.3">
      <c r="A12" s="23"/>
      <c r="B12" s="185"/>
    </row>
    <row r="13" spans="1:6" ht="234.75" customHeight="1" x14ac:dyDescent="0.3">
      <c r="A13" s="23"/>
      <c r="B13" s="185"/>
    </row>
    <row r="14" spans="1:6" ht="234.75" customHeight="1" x14ac:dyDescent="0.3">
      <c r="A14" s="23"/>
      <c r="B14" s="185"/>
    </row>
    <row r="16" spans="1:6" ht="18" x14ac:dyDescent="0.35">
      <c r="B16" s="42" t="str">
        <f>"Number of words used = "&amp;F10</f>
        <v>Number of words used = 3</v>
      </c>
    </row>
    <row r="18" spans="2:2" ht="21" x14ac:dyDescent="0.4">
      <c r="B18" s="43" t="str">
        <f>IF($F$10&gt;$F$7,"ERROR MAXIMUM NUMBER OF WORDS HAS BEEN EXCEEDED","WORDS WITHIN MAXIMUM LIMIT")</f>
        <v>WORDS WITHIN MAXIMUM LIMIT</v>
      </c>
    </row>
  </sheetData>
  <sheetProtection algorithmName="SHA-512" hashValue="MyUchPj8hC+nbu+8s9Lnl/1kJG3WQCAg4ySEbyojWMtQFeaVFj8l/q+WWgeEKYTpIbN0IGrZRkzeUQA5SsjZ3w==" saltValue="EO68nN3R940fDIi3woSgqw==" spinCount="100000" sheet="1"/>
  <mergeCells count="1">
    <mergeCell ref="B10:B14"/>
  </mergeCells>
  <hyperlinks>
    <hyperlink ref="B3" location="'Navigation Page'!A1" display="Press here to return to the main page" xr:uid="{0AAD36C4-804F-41B0-B6B9-F8BAE5E9B358}"/>
  </hyperlinks>
  <pageMargins left="0.25" right="0.25" top="0.75" bottom="0.75" header="0.3" footer="0.3"/>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9AB28-21D5-4DD7-B2B2-2E74DBA09DF0}">
  <dimension ref="A1:F18"/>
  <sheetViews>
    <sheetView showGridLines="0" showRowColHeaders="0" zoomScale="70" zoomScaleNormal="70" workbookViewId="0">
      <pane ySplit="4" topLeftCell="A5" activePane="bottomLeft" state="frozen"/>
      <selection activeCell="I10" sqref="I10"/>
      <selection pane="bottomLeft" activeCell="D10" sqref="D10"/>
    </sheetView>
  </sheetViews>
  <sheetFormatPr defaultColWidth="9.109375" defaultRowHeight="14.4" x14ac:dyDescent="0.3"/>
  <cols>
    <col min="1" max="1" width="4.109375" style="35" customWidth="1"/>
    <col min="2" max="2" width="244.6640625" customWidth="1"/>
    <col min="4" max="4" width="74.6640625" customWidth="1"/>
    <col min="6" max="6" width="9.109375" hidden="1" customWidth="1"/>
  </cols>
  <sheetData>
    <row r="1" spans="1:6" s="3" customFormat="1" ht="21" x14ac:dyDescent="0.4">
      <c r="A1" s="18">
        <f>SUM(A2:A22)</f>
        <v>1</v>
      </c>
      <c r="B1" s="52" t="s">
        <v>79</v>
      </c>
      <c r="C1" s="36"/>
      <c r="D1" s="36"/>
    </row>
    <row r="2" spans="1:6" s="3" customFormat="1" ht="5.25" customHeight="1" x14ac:dyDescent="0.35">
      <c r="A2" s="18"/>
    </row>
    <row r="3" spans="1:6" s="38" customFormat="1" ht="23.4" x14ac:dyDescent="0.45">
      <c r="A3" s="37"/>
      <c r="B3" s="19" t="s">
        <v>53</v>
      </c>
    </row>
    <row r="4" spans="1:6" s="3" customFormat="1" ht="5.25" customHeight="1" x14ac:dyDescent="0.35">
      <c r="A4" s="18"/>
    </row>
    <row r="5" spans="1:6" ht="25.8" x14ac:dyDescent="0.5">
      <c r="B5" s="39" t="str">
        <f>'Navigation Page'!$B$18</f>
        <v>Question 3</v>
      </c>
    </row>
    <row r="6" spans="1:6" ht="25.8" x14ac:dyDescent="0.5">
      <c r="B6" s="39" t="str">
        <f>"Maximum Achievable Score is "&amp;TEXT('Input Page'!F8,"0")</f>
        <v>Maximum Achievable Score is 20</v>
      </c>
    </row>
    <row r="7" spans="1:6" ht="72.599999999999994" customHeight="1" x14ac:dyDescent="0.3">
      <c r="B7" s="51" t="str">
        <f>VLOOKUP(B5,'Input Page'!$B:$D,2,FALSE)</f>
        <v>i) Please provide the details and qualifications of the staff who will be employed to deliver Havebury’s contract.
Ii) Where is the geographical location of the works depot Havebury’s contract will be operated from?</v>
      </c>
      <c r="F7" s="40">
        <v>500</v>
      </c>
    </row>
    <row r="8" spans="1:6" ht="18" x14ac:dyDescent="0.35">
      <c r="B8" s="41" t="str">
        <f>"Maximum no of words (plus any supporting documentation) = "&amp;F7</f>
        <v>Maximum no of words (plus any supporting documentation) = 500</v>
      </c>
    </row>
    <row r="9" spans="1:6" ht="5.25" customHeight="1" x14ac:dyDescent="0.3"/>
    <row r="10" spans="1:6" ht="234.75" customHeight="1" x14ac:dyDescent="0.3">
      <c r="A10" s="23">
        <f>IFERROR(VLOOKUP(B10,'Data Validation'!$B$19:$C$22,2,FALSE),0)</f>
        <v>1</v>
      </c>
      <c r="B10" s="184" t="s">
        <v>80</v>
      </c>
      <c r="F10">
        <f>IF(B10="",0,LEN(TRIM(B10))-LEN(SUBSTITUTE(B10," ",""))+1)</f>
        <v>3</v>
      </c>
    </row>
    <row r="11" spans="1:6" ht="234.75" customHeight="1" x14ac:dyDescent="0.3">
      <c r="A11" s="23"/>
      <c r="B11" s="185"/>
    </row>
    <row r="12" spans="1:6" ht="234.75" customHeight="1" x14ac:dyDescent="0.3">
      <c r="A12" s="23"/>
      <c r="B12" s="185"/>
    </row>
    <row r="13" spans="1:6" ht="234.75" customHeight="1" x14ac:dyDescent="0.3">
      <c r="A13" s="23"/>
      <c r="B13" s="185"/>
    </row>
    <row r="14" spans="1:6" ht="234.75" customHeight="1" x14ac:dyDescent="0.3">
      <c r="A14" s="23"/>
      <c r="B14" s="185"/>
    </row>
    <row r="16" spans="1:6" ht="18" x14ac:dyDescent="0.35">
      <c r="B16" s="42" t="str">
        <f>"Number of words used = "&amp;F10</f>
        <v>Number of words used = 3</v>
      </c>
    </row>
    <row r="18" spans="2:2" ht="21" x14ac:dyDescent="0.4">
      <c r="B18" s="43" t="str">
        <f>IF($F$10&gt;$F$7,"ERROR MAXIMUM NUMBER OF WORDS HAS BEEN EXCEEDED","WORDS WITHIN MAXIMUM LIMIT")</f>
        <v>WORDS WITHIN MAXIMUM LIMIT</v>
      </c>
    </row>
  </sheetData>
  <sheetProtection algorithmName="SHA-512" hashValue="Qw4fD+cxsNIAfzbXLVfgKuCk2/rc4tC3X7Egv7V4Z7gjPZco0ewqcYeAeWozFR2WPV858C3L9vQDLgAAFkI3Lg==" saltValue="bPnU5jIWgDyKTgUGeGTR2A==" spinCount="100000" sheet="1"/>
  <mergeCells count="1">
    <mergeCell ref="B10:B14"/>
  </mergeCells>
  <hyperlinks>
    <hyperlink ref="B3" location="'Navigation Page'!A1" display="Press here to return to the main page" xr:uid="{3F80A95D-3CD6-4CA7-B723-F4A9B180B223}"/>
  </hyperlinks>
  <pageMargins left="0.25" right="0.25" top="0.75" bottom="0.75" header="0.3" footer="0.3"/>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2D318-710D-4E0A-BD45-A3C444EF9808}">
  <dimension ref="A1:F18"/>
  <sheetViews>
    <sheetView showGridLines="0" showRowColHeaders="0" zoomScale="90" zoomScaleNormal="90" workbookViewId="0">
      <pane ySplit="4" topLeftCell="A5" activePane="bottomLeft" state="frozen"/>
      <selection activeCell="I10" sqref="I10"/>
      <selection pane="bottomLeft" activeCell="B10" sqref="B10:B14"/>
    </sheetView>
  </sheetViews>
  <sheetFormatPr defaultColWidth="9.109375" defaultRowHeight="14.4" x14ac:dyDescent="0.3"/>
  <cols>
    <col min="1" max="1" width="4.109375" style="35" customWidth="1"/>
    <col min="2" max="2" width="244.6640625" customWidth="1"/>
    <col min="4" max="4" width="74.6640625" customWidth="1"/>
    <col min="6" max="6" width="0" hidden="1" customWidth="1"/>
  </cols>
  <sheetData>
    <row r="1" spans="1:6" s="3" customFormat="1" ht="21" x14ac:dyDescent="0.4">
      <c r="A1" s="18">
        <f>SUM(A2:A22)</f>
        <v>1</v>
      </c>
      <c r="B1" s="52" t="s">
        <v>79</v>
      </c>
      <c r="C1" s="36"/>
      <c r="D1" s="36"/>
    </row>
    <row r="2" spans="1:6" s="3" customFormat="1" ht="5.25" customHeight="1" x14ac:dyDescent="0.35">
      <c r="A2" s="18"/>
    </row>
    <row r="3" spans="1:6" s="38" customFormat="1" ht="23.4" x14ac:dyDescent="0.45">
      <c r="A3" s="37"/>
      <c r="B3" s="19" t="s">
        <v>53</v>
      </c>
    </row>
    <row r="4" spans="1:6" s="3" customFormat="1" ht="5.25" customHeight="1" x14ac:dyDescent="0.35">
      <c r="A4" s="18"/>
    </row>
    <row r="5" spans="1:6" ht="25.8" x14ac:dyDescent="0.5">
      <c r="B5" s="39" t="str">
        <f>'Navigation Page'!$B$19</f>
        <v>Question 4</v>
      </c>
    </row>
    <row r="6" spans="1:6" ht="25.8" x14ac:dyDescent="0.5">
      <c r="B6" s="39" t="str">
        <f>"Maximum Achievable Score is "&amp;TEXT('Input Page'!F9,"0")</f>
        <v>Maximum Achievable Score is 20</v>
      </c>
    </row>
    <row r="7" spans="1:6" ht="190.5" customHeight="1" x14ac:dyDescent="0.3">
      <c r="B7" s="51" t="str">
        <f>VLOOKUP(B5,'Input Page'!$B:$D,2,FALSE)</f>
        <v>Social Value Act 2012 and Equality Act 2010
Havebury aims to increase the quality of life and life-chances of those living within our area of operation.  Using national data produced by the Government Havebury has certain estates and areas classified as falling within 20-30% of the most deprived in the country due to unemployment, relatively low levels of income, education, or skills.
i) Please explain how you would deliver Social Value into the contract embracing any of these areas:
•	Removing barriers between people and jobs in order that ambitions can be realised
•	Advance equality of opportunity between different demographic groups
•	Improve the environment within our communities 
•	Provide social initiatives to local communities</v>
      </c>
      <c r="F7" s="40">
        <v>500</v>
      </c>
    </row>
    <row r="8" spans="1:6" ht="18" x14ac:dyDescent="0.35">
      <c r="B8" s="41" t="str">
        <f>"Maximum no of words (plus any supporting documentation)= "&amp;F7</f>
        <v>Maximum no of words (plus any supporting documentation)= 500</v>
      </c>
    </row>
    <row r="9" spans="1:6" ht="5.25" customHeight="1" x14ac:dyDescent="0.3"/>
    <row r="10" spans="1:6" ht="234.75" customHeight="1" x14ac:dyDescent="0.3">
      <c r="A10" s="23">
        <f>IFERROR(VLOOKUP(B10,'Data Validation'!$B$19:$C$22,2,FALSE),0)</f>
        <v>1</v>
      </c>
      <c r="B10" s="184" t="s">
        <v>80</v>
      </c>
      <c r="F10">
        <f>IF(B10="",0,LEN(TRIM(B10))-LEN(SUBSTITUTE(B10," ",""))+1)</f>
        <v>3</v>
      </c>
    </row>
    <row r="11" spans="1:6" ht="234.75" customHeight="1" x14ac:dyDescent="0.3">
      <c r="A11" s="23"/>
      <c r="B11" s="185"/>
    </row>
    <row r="12" spans="1:6" ht="234.75" customHeight="1" x14ac:dyDescent="0.3">
      <c r="A12" s="23"/>
      <c r="B12" s="185"/>
    </row>
    <row r="13" spans="1:6" ht="234.75" customHeight="1" x14ac:dyDescent="0.3">
      <c r="A13" s="23"/>
      <c r="B13" s="185"/>
    </row>
    <row r="14" spans="1:6" ht="234.75" customHeight="1" x14ac:dyDescent="0.3">
      <c r="A14" s="23"/>
      <c r="B14" s="185"/>
    </row>
    <row r="16" spans="1:6" ht="18" x14ac:dyDescent="0.35">
      <c r="B16" s="42" t="str">
        <f>"Number of words used = "&amp;F10</f>
        <v>Number of words used = 3</v>
      </c>
    </row>
    <row r="18" spans="2:2" ht="21" x14ac:dyDescent="0.4">
      <c r="B18" s="43" t="str">
        <f>IF($F$10&gt;$F$7,"ERROR MAXIMUM NUMBER OF WORDS HAS BEEN EXCEEDED","WORDS WITHIN MAXIMUM LIMIT")</f>
        <v>WORDS WITHIN MAXIMUM LIMIT</v>
      </c>
    </row>
  </sheetData>
  <sheetProtection algorithmName="SHA-512" hashValue="oc+otDcCOA6jTi1x9fP/nKL7RcoBckiaMrPd5CPXuh1/2jBanHWH/uc9SiHQvB9ZEKZxZqV/GgJW17HlQNVYDg==" saltValue="EymWW79evVHKPYGCZrxOZg==" spinCount="100000" sheet="1"/>
  <mergeCells count="1">
    <mergeCell ref="B10:B14"/>
  </mergeCells>
  <hyperlinks>
    <hyperlink ref="B3" location="'Navigation Page'!A1" display="Press here to return to the main page" xr:uid="{3D52FE10-51B4-4EFE-9CB8-E1CAB2704A2A}"/>
  </hyperlinks>
  <pageMargins left="0.25" right="0.25" top="0.75" bottom="0.75" header="0.3" footer="0.3"/>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3DD7A632A5B4B4298EF5073D8F6CF81" ma:contentTypeVersion="10" ma:contentTypeDescription="Create a new document." ma:contentTypeScope="" ma:versionID="bc6e015982bb932ca1832a5f683d5ee1">
  <xsd:schema xmlns:xsd="http://www.w3.org/2001/XMLSchema" xmlns:xs="http://www.w3.org/2001/XMLSchema" xmlns:p="http://schemas.microsoft.com/office/2006/metadata/properties" xmlns:ns2="a5563f00-6277-43fb-af7a-4d63d41cfea9" xmlns:ns3="124057a0-1ed7-4ad9-bb44-d07e49082cbb" targetNamespace="http://schemas.microsoft.com/office/2006/metadata/properties" ma:root="true" ma:fieldsID="fcac3e7b91687d9f238e2a1057beb823" ns2:_="" ns3:_="">
    <xsd:import namespace="a5563f00-6277-43fb-af7a-4d63d41cfea9"/>
    <xsd:import namespace="124057a0-1ed7-4ad9-bb44-d07e49082c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563f00-6277-43fb-af7a-4d63d41cfe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4057a0-1ed7-4ad9-bb44-d07e49082cb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6512D4-7B05-4B90-9D9F-2DF5DB31A593}">
  <ds:schemaRefs>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purl.org/dc/terms/"/>
    <ds:schemaRef ds:uri="a5563f00-6277-43fb-af7a-4d63d41cfea9"/>
    <ds:schemaRef ds:uri="http://schemas.microsoft.com/office/infopath/2007/PartnerControls"/>
    <ds:schemaRef ds:uri="124057a0-1ed7-4ad9-bb44-d07e49082cbb"/>
    <ds:schemaRef ds:uri="http://www.w3.org/XML/1998/namespace"/>
    <ds:schemaRef ds:uri="http://purl.org/dc/dcmitype/"/>
  </ds:schemaRefs>
</ds:datastoreItem>
</file>

<file path=customXml/itemProps2.xml><?xml version="1.0" encoding="utf-8"?>
<ds:datastoreItem xmlns:ds="http://schemas.openxmlformats.org/officeDocument/2006/customXml" ds:itemID="{B490D516-53FE-4FE4-8232-27CA346EBD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563f00-6277-43fb-af7a-4d63d41cfea9"/>
    <ds:schemaRef ds:uri="124057a0-1ed7-4ad9-bb44-d07e49082c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F74C12-6CC5-457A-85D7-306653D861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vt:i4>
      </vt:variant>
    </vt:vector>
  </HeadingPairs>
  <TitlesOfParts>
    <vt:vector size="28" baseType="lpstr">
      <vt:lpstr>Instructions &amp; Guidance to Supp</vt:lpstr>
      <vt:lpstr>Navigation Page</vt:lpstr>
      <vt:lpstr>Scoring Guide</vt:lpstr>
      <vt:lpstr>Pricing Preambles</vt:lpstr>
      <vt:lpstr>SOR Pricing Schedule</vt:lpstr>
      <vt:lpstr>Q1</vt:lpstr>
      <vt:lpstr>Q2</vt:lpstr>
      <vt:lpstr>Q3</vt:lpstr>
      <vt:lpstr>Q4</vt:lpstr>
      <vt:lpstr>Q5</vt:lpstr>
      <vt:lpstr>Q6</vt:lpstr>
      <vt:lpstr>Q7</vt:lpstr>
      <vt:lpstr>Q8</vt:lpstr>
      <vt:lpstr>Q9</vt:lpstr>
      <vt:lpstr>Q10</vt:lpstr>
      <vt:lpstr>Q11</vt:lpstr>
      <vt:lpstr>Q12</vt:lpstr>
      <vt:lpstr>Q13</vt:lpstr>
      <vt:lpstr>Q14</vt:lpstr>
      <vt:lpstr>Non-Collusion</vt:lpstr>
      <vt:lpstr>Form of Tender</vt:lpstr>
      <vt:lpstr>Input Page</vt:lpstr>
      <vt:lpstr>Drop Downs</vt:lpstr>
      <vt:lpstr>Data Validation</vt:lpstr>
      <vt:lpstr>'Pricing Preambles'!_Hlk72668175</vt:lpstr>
      <vt:lpstr>'Instructions &amp; Guidance to Supp'!Print_Area</vt:lpstr>
      <vt:lpstr>'Scoring Guide'!Print_Area</vt:lpstr>
      <vt:lpstr>'SOR Pricing Schedule'!Print_Area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Springett, Charlotte</dc:creator>
  <cp:keywords/>
  <dc:description/>
  <cp:lastModifiedBy>Connor Delany</cp:lastModifiedBy>
  <cp:revision/>
  <dcterms:created xsi:type="dcterms:W3CDTF">2019-05-30T15:21:05Z</dcterms:created>
  <dcterms:modified xsi:type="dcterms:W3CDTF">2022-04-21T09:02:43Z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0x01010023DD7A632A5B4B4298EF5073D8F6CF81</vt:lpwstr>
  </property>
  <property fmtid="{D5CDD505-2E9C-101B-9397-08002B2CF9AE}" pid="3" name="Order">
    <vt:r8>2100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